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805" tabRatio="497"/>
  </bookViews>
  <sheets>
    <sheet name="兴数能源 (报废)" sheetId="4" r:id="rId1"/>
  </sheets>
  <externalReferences>
    <externalReference r:id="rId3"/>
  </externalReferences>
  <definedNames>
    <definedName name="_xlnm._FilterDatabase" localSheetId="0" hidden="1">'兴数能源 (报废)'!$A$2:$Q$92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3B62C34E65A34432B85BF4BC22915E4E" descr="c8e18c79b2bf955153038746546162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40925" y="426720"/>
          <a:ext cx="10058400" cy="5654040"/>
        </a:xfrm>
        <a:prstGeom prst="rect">
          <a:avLst/>
        </a:prstGeom>
      </xdr:spPr>
    </xdr:pic>
  </etc:cellImage>
  <etc:cellImage>
    <xdr:pic>
      <xdr:nvPicPr>
        <xdr:cNvPr id="7" name="ID_D6A57C41EE2448E2A99B3076D11E2BAF" descr="13efbf5c2448789d699d816a7cb849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055225" y="7678420"/>
          <a:ext cx="10058400" cy="7543800"/>
        </a:xfrm>
        <a:prstGeom prst="rect">
          <a:avLst/>
        </a:prstGeom>
      </xdr:spPr>
    </xdr:pic>
  </etc:cellImage>
  <etc:cellImage>
    <xdr:pic>
      <xdr:nvPicPr>
        <xdr:cNvPr id="8" name="ID_B2A367980C484C0896B7EFFAE91D3D9A" descr="8a5e6046ac158e7225a92734f93993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032365" y="4815840"/>
          <a:ext cx="7543800" cy="10063480"/>
        </a:xfrm>
        <a:prstGeom prst="rect">
          <a:avLst/>
        </a:prstGeom>
      </xdr:spPr>
    </xdr:pic>
  </etc:cellImage>
  <etc:cellImage>
    <xdr:pic>
      <xdr:nvPicPr>
        <xdr:cNvPr id="9" name="ID_14D67AAB80C347F5A8C5CE7A250960C1" descr="416c104678963939c074ae3b507604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54285" y="9703435"/>
          <a:ext cx="10058400" cy="7543800"/>
        </a:xfrm>
        <a:prstGeom prst="rect">
          <a:avLst/>
        </a:prstGeom>
      </xdr:spPr>
    </xdr:pic>
  </etc:cellImage>
  <etc:cellImage>
    <xdr:pic>
      <xdr:nvPicPr>
        <xdr:cNvPr id="10" name="ID_9462E0A2C21344C785010BFE063AD16B" descr="3580ff2f7e00172b1d6194d222da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765665" y="11734165"/>
          <a:ext cx="7543800" cy="10058400"/>
        </a:xfrm>
        <a:prstGeom prst="rect">
          <a:avLst/>
        </a:prstGeom>
      </xdr:spPr>
    </xdr:pic>
  </etc:cellImage>
  <etc:cellImage>
    <xdr:pic>
      <xdr:nvPicPr>
        <xdr:cNvPr id="11" name="ID_29B0B23551B241C79C6A3010C7208240" descr="139214b055fa37f6e30abd00ff3125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314305" y="12821285"/>
          <a:ext cx="7543800" cy="10058400"/>
        </a:xfrm>
        <a:prstGeom prst="rect">
          <a:avLst/>
        </a:prstGeom>
      </xdr:spPr>
    </xdr:pic>
  </etc:cellImage>
  <etc:cellImage>
    <xdr:pic>
      <xdr:nvPicPr>
        <xdr:cNvPr id="12" name="ID_E4A831A828EC425EAB9E8B1B3BAEE30D" descr="ea393a2d22c4f9ea2485bc451006ad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1885" y="13865225"/>
          <a:ext cx="7543800" cy="10058400"/>
        </a:xfrm>
        <a:prstGeom prst="rect">
          <a:avLst/>
        </a:prstGeom>
      </xdr:spPr>
    </xdr:pic>
  </etc:cellImage>
  <etc:cellImage>
    <xdr:pic>
      <xdr:nvPicPr>
        <xdr:cNvPr id="13" name="ID_5D001B5E9C4147ECAEBB513875E145DC" descr="9a9a58aa73d4017d118276e119c78e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283825" y="15803880"/>
          <a:ext cx="7543800" cy="10058400"/>
        </a:xfrm>
        <a:prstGeom prst="rect">
          <a:avLst/>
        </a:prstGeom>
      </xdr:spPr>
    </xdr:pic>
  </etc:cellImage>
  <etc:cellImage>
    <xdr:pic>
      <xdr:nvPicPr>
        <xdr:cNvPr id="14" name="ID_6BDD5DCC7C3041C08FDEBE1C4545A914" descr="1648999903b3b6e720be85118a06f4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872345" y="16616680"/>
          <a:ext cx="10058400" cy="7543800"/>
        </a:xfrm>
        <a:prstGeom prst="rect">
          <a:avLst/>
        </a:prstGeom>
      </xdr:spPr>
    </xdr:pic>
  </etc:cellImage>
  <etc:cellImage>
    <xdr:pic>
      <xdr:nvPicPr>
        <xdr:cNvPr id="15" name="ID_3862CC27F0DD4253BC7EA2824D3C7CF2" descr="fcae82ed992b5a10d4fb21b63bd077e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078085" y="16784320"/>
          <a:ext cx="10058400" cy="7553960"/>
        </a:xfrm>
        <a:prstGeom prst="rect">
          <a:avLst/>
        </a:prstGeom>
      </xdr:spPr>
    </xdr:pic>
  </etc:cellImage>
  <etc:cellImage>
    <xdr:pic>
      <xdr:nvPicPr>
        <xdr:cNvPr id="19" name="ID_6E53677B225B4877BDC54D8846C20857" descr="5a7a114e87cae49e36c6fe6dca38d4c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230485" y="24203025"/>
          <a:ext cx="7543800" cy="10058400"/>
        </a:xfrm>
        <a:prstGeom prst="rect">
          <a:avLst/>
        </a:prstGeom>
      </xdr:spPr>
    </xdr:pic>
  </etc:cellImage>
  <etc:cellImage>
    <xdr:pic>
      <xdr:nvPicPr>
        <xdr:cNvPr id="20" name="ID_37345397091C46E8BA8656906A48EB1B" descr="dafa282a333a926ea9c683eb8a59ab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481945" y="25925145"/>
          <a:ext cx="10058400" cy="7543800"/>
        </a:xfrm>
        <a:prstGeom prst="rect">
          <a:avLst/>
        </a:prstGeom>
      </xdr:spPr>
    </xdr:pic>
  </etc:cellImage>
  <etc:cellImage>
    <xdr:pic>
      <xdr:nvPicPr>
        <xdr:cNvPr id="21" name="ID_FC5B150387724C3488BA2F06F8669E9A" descr="a119fe0ed3606c0c75f4983762d4f9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268585" y="26889075"/>
          <a:ext cx="10058400" cy="7543800"/>
        </a:xfrm>
        <a:prstGeom prst="rect">
          <a:avLst/>
        </a:prstGeom>
      </xdr:spPr>
    </xdr:pic>
  </etc:cellImage>
  <etc:cellImage>
    <xdr:pic>
      <xdr:nvPicPr>
        <xdr:cNvPr id="22" name="ID_158C70E41D684C599074BF3F7F0D1335" descr="7e44655dc267b4dcf57360668981cf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146665" y="27906345"/>
          <a:ext cx="7543800" cy="10058400"/>
        </a:xfrm>
        <a:prstGeom prst="rect">
          <a:avLst/>
        </a:prstGeom>
      </xdr:spPr>
    </xdr:pic>
  </etc:cellImage>
  <etc:cellImage>
    <xdr:pic>
      <xdr:nvPicPr>
        <xdr:cNvPr id="23" name="ID_085E87B00DD54AE993D568DCB85359D2" descr="4852bf2be8d059b10b180567e588f9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078085" y="29443045"/>
          <a:ext cx="7543800" cy="10058400"/>
        </a:xfrm>
        <a:prstGeom prst="rect">
          <a:avLst/>
        </a:prstGeom>
      </xdr:spPr>
    </xdr:pic>
  </etc:cellImage>
  <etc:cellImage>
    <xdr:pic>
      <xdr:nvPicPr>
        <xdr:cNvPr id="24" name="ID_80B92AD5551645ECA7EB76DBFFF517DE" descr="2814feaee32247b54c5b79a6eab8d1d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826625" y="30870525"/>
          <a:ext cx="10058400" cy="7543800"/>
        </a:xfrm>
        <a:prstGeom prst="rect">
          <a:avLst/>
        </a:prstGeom>
      </xdr:spPr>
    </xdr:pic>
  </etc:cellImage>
  <etc:cellImage>
    <xdr:pic>
      <xdr:nvPicPr>
        <xdr:cNvPr id="25" name="ID_FE7804D5FF944A48A1DCE1C745455CA8" descr="5110ae0922723413106df0762a6469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0329545" y="30756225"/>
          <a:ext cx="10058400" cy="7547610"/>
        </a:xfrm>
        <a:prstGeom prst="rect">
          <a:avLst/>
        </a:prstGeom>
      </xdr:spPr>
    </xdr:pic>
  </etc:cellImage>
  <etc:cellImage>
    <xdr:pic>
      <xdr:nvPicPr>
        <xdr:cNvPr id="27" name="ID_B45FE4FAF5A4416DB1EA86F68FBB29AD" descr="4dd7d30e38fae61320b2f7ca868da6c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0100945" y="33313370"/>
          <a:ext cx="9753600" cy="7315200"/>
        </a:xfrm>
        <a:prstGeom prst="rect">
          <a:avLst/>
        </a:prstGeom>
      </xdr:spPr>
    </xdr:pic>
  </etc:cellImage>
  <etc:cellImage>
    <xdr:pic>
      <xdr:nvPicPr>
        <xdr:cNvPr id="28" name="ID_3E63536C1C3D4A4EA20CA6532585CAEB" descr="103f2f9bbf6f16cb01803090e996b8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9948545" y="33783270"/>
          <a:ext cx="7546340" cy="10058400"/>
        </a:xfrm>
        <a:prstGeom prst="rect">
          <a:avLst/>
        </a:prstGeom>
      </xdr:spPr>
    </xdr:pic>
  </etc:cellImage>
  <etc:cellImage>
    <xdr:pic>
      <xdr:nvPicPr>
        <xdr:cNvPr id="29" name="ID_690C5C5ED15B4A56B0C79CFE94FDC81C" descr="67d47f1d89ccf0372736904289335d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0047605" y="35286950"/>
          <a:ext cx="7543800" cy="10058400"/>
        </a:xfrm>
        <a:prstGeom prst="rect">
          <a:avLst/>
        </a:prstGeom>
      </xdr:spPr>
    </xdr:pic>
  </etc:cellImage>
  <etc:cellImage>
    <xdr:pic>
      <xdr:nvPicPr>
        <xdr:cNvPr id="30" name="ID_E4AB19866CC04D9BAEA61A36083B9537" descr="3292303ee2ca146cfb5dc009cfec9dc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9986645" y="36236910"/>
          <a:ext cx="10058400" cy="7543800"/>
        </a:xfrm>
        <a:prstGeom prst="rect">
          <a:avLst/>
        </a:prstGeom>
      </xdr:spPr>
    </xdr:pic>
  </etc:cellImage>
  <etc:cellImage>
    <xdr:pic>
      <xdr:nvPicPr>
        <xdr:cNvPr id="32" name="ID_974E628AB83B48FB9D2D36849630DD1D" descr="8460ad29c2fed76b99d23590d12befd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0245725" y="38778180"/>
          <a:ext cx="10058400" cy="7546340"/>
        </a:xfrm>
        <a:prstGeom prst="rect">
          <a:avLst/>
        </a:prstGeom>
      </xdr:spPr>
    </xdr:pic>
  </etc:cellImage>
  <etc:cellImage>
    <xdr:pic>
      <xdr:nvPicPr>
        <xdr:cNvPr id="33" name="ID_F49A10838C834F63B81AD4F597A4AB8D" descr="4017bdcbf7b4b3a0327644c58a135d8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0352405" y="40487600"/>
          <a:ext cx="7543800" cy="10058400"/>
        </a:xfrm>
        <a:prstGeom prst="rect">
          <a:avLst/>
        </a:prstGeom>
      </xdr:spPr>
    </xdr:pic>
  </etc:cellImage>
  <etc:cellImage>
    <xdr:pic>
      <xdr:nvPicPr>
        <xdr:cNvPr id="35" name="ID_123256CAD8B8480AA5CC61662485F361" descr="1bb251d2f155175c4a33297ecbf02f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0131425" y="42466260"/>
          <a:ext cx="10058400" cy="4526280"/>
        </a:xfrm>
        <a:prstGeom prst="rect">
          <a:avLst/>
        </a:prstGeom>
      </xdr:spPr>
    </xdr:pic>
  </etc:cellImage>
  <etc:cellImage>
    <xdr:pic>
      <xdr:nvPicPr>
        <xdr:cNvPr id="37" name="ID_82973235F1514F58867A2E0CA44D5081" descr="11a88c95e40acde754a61917d98b6de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9948545" y="43320335"/>
          <a:ext cx="7543800" cy="10063480"/>
        </a:xfrm>
        <a:prstGeom prst="rect">
          <a:avLst/>
        </a:prstGeom>
      </xdr:spPr>
    </xdr:pic>
  </etc:cellImage>
  <etc:cellImage>
    <xdr:pic>
      <xdr:nvPicPr>
        <xdr:cNvPr id="38" name="ID_80DB4695771946328830156654C959FA" descr="6a976e7d2856471cce71a1e6ad7246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9902825" y="45670470"/>
          <a:ext cx="10058400" cy="7543800"/>
        </a:xfrm>
        <a:prstGeom prst="rect">
          <a:avLst/>
        </a:prstGeom>
      </xdr:spPr>
    </xdr:pic>
  </etc:cellImage>
  <etc:cellImage>
    <xdr:pic>
      <xdr:nvPicPr>
        <xdr:cNvPr id="40" name="ID_C8D94F2E877C4BBDA5CA4144D5A2293C" descr="3c2c8a113ad108a5708719aaf426cfe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0222865" y="48536860"/>
          <a:ext cx="7543800" cy="10058400"/>
        </a:xfrm>
        <a:prstGeom prst="rect">
          <a:avLst/>
        </a:prstGeom>
      </xdr:spPr>
    </xdr:pic>
  </etc:cellImage>
  <etc:cellImage>
    <xdr:pic>
      <xdr:nvPicPr>
        <xdr:cNvPr id="43" name="ID_65C70DAD733E452EB3367FF3FF2E9EF1" descr="034cad4f5c9a7de174384a0643f3c7a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0131425" y="51874420"/>
          <a:ext cx="10058400" cy="7543800"/>
        </a:xfrm>
        <a:prstGeom prst="rect">
          <a:avLst/>
        </a:prstGeom>
      </xdr:spPr>
    </xdr:pic>
  </etc:cellImage>
  <etc:cellImage>
    <xdr:pic>
      <xdr:nvPicPr>
        <xdr:cNvPr id="45" name="ID_D35A6BA124294EA5802C60A88B6AF4FB" descr="6a976e7d2856471cce71a1e6ad7246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9819005" y="55105300"/>
          <a:ext cx="10058400" cy="7543800"/>
        </a:xfrm>
        <a:prstGeom prst="rect">
          <a:avLst/>
        </a:prstGeom>
      </xdr:spPr>
    </xdr:pic>
  </etc:cellImage>
  <etc:cellImage>
    <xdr:pic>
      <xdr:nvPicPr>
        <xdr:cNvPr id="46" name="ID_2A2669468D9A4D7DAE8C8A71C8D154B9" descr="44dbde607e2c2b9763401e5a40cdddc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0139045" y="57417970"/>
          <a:ext cx="7543800" cy="10062210"/>
        </a:xfrm>
        <a:prstGeom prst="rect">
          <a:avLst/>
        </a:prstGeom>
      </xdr:spPr>
    </xdr:pic>
  </etc:cellImage>
  <etc:cellImage>
    <xdr:pic>
      <xdr:nvPicPr>
        <xdr:cNvPr id="51" name="ID_ADC5BCDFEFAC438D96A29146D2E7624A" descr="7941dbc548f37121ebc57a3d73040d5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0047605" y="64054990"/>
          <a:ext cx="7543800" cy="10058400"/>
        </a:xfrm>
        <a:prstGeom prst="rect">
          <a:avLst/>
        </a:prstGeom>
      </xdr:spPr>
    </xdr:pic>
  </etc:cellImage>
  <etc:cellImage>
    <xdr:pic>
      <xdr:nvPicPr>
        <xdr:cNvPr id="52" name="ID_D96F150C3F844734AFB5E5141C5E06CA" descr="fd5284cbd40f95cc993d9a733ba24ff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9841865" y="67555110"/>
          <a:ext cx="7543800" cy="10063480"/>
        </a:xfrm>
        <a:prstGeom prst="rect">
          <a:avLst/>
        </a:prstGeom>
      </xdr:spPr>
    </xdr:pic>
  </etc:cellImage>
  <etc:cellImage>
    <xdr:pic>
      <xdr:nvPicPr>
        <xdr:cNvPr id="58" name="ID_3C4842B80EA04E7F98D6E5F72A3AF0F1" descr="60bb4b1a7ad2a2c9eb89b6f8ac349f7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8483600" y="19067145"/>
          <a:ext cx="7546340" cy="10095230"/>
        </a:xfrm>
        <a:prstGeom prst="rect">
          <a:avLst/>
        </a:prstGeom>
      </xdr:spPr>
    </xdr:pic>
  </etc:cellImage>
  <etc:cellImage>
    <xdr:pic>
      <xdr:nvPicPr>
        <xdr:cNvPr id="62" name="ID_FD46E59EB5874A91817E0FE37216FA4A" descr="f97689b9abeee7e89c2c30fc2d43739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8841740" y="53369845"/>
          <a:ext cx="7543800" cy="10086340"/>
        </a:xfrm>
        <a:prstGeom prst="rect">
          <a:avLst/>
        </a:prstGeom>
      </xdr:spPr>
    </xdr:pic>
  </etc:cellImage>
  <etc:cellImage>
    <xdr:pic>
      <xdr:nvPicPr>
        <xdr:cNvPr id="63" name="ID_2AF83B92F9D441EF9A7B640A77C36030" descr="88ac640eeddd936dd07559db13bced9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8879840" y="57697370"/>
          <a:ext cx="7546340" cy="10088880"/>
        </a:xfrm>
        <a:prstGeom prst="rect">
          <a:avLst/>
        </a:prstGeom>
      </xdr:spPr>
    </xdr:pic>
  </etc:cellImage>
  <etc:cellImage>
    <xdr:pic>
      <xdr:nvPicPr>
        <xdr:cNvPr id="64" name="ID_852ECFFC4FA14713BDC55324D29718BE" descr="c6ecde17d762a400844d54ff173ea70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8978900" y="64655700"/>
          <a:ext cx="10058400" cy="7559040"/>
        </a:xfrm>
        <a:prstGeom prst="rect">
          <a:avLst/>
        </a:prstGeom>
      </xdr:spPr>
    </xdr:pic>
  </etc:cellImage>
  <etc:cellImage>
    <xdr:pic>
      <xdr:nvPicPr>
        <xdr:cNvPr id="66" name="ID_D7A4B750A92C41609369E696D1191889" descr="c2e72456c38550c15199386fc75ecf5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8719820" y="78476475"/>
          <a:ext cx="7543800" cy="10088880"/>
        </a:xfrm>
        <a:prstGeom prst="rect">
          <a:avLst/>
        </a:prstGeom>
      </xdr:spPr>
    </xdr:pic>
  </etc:cellImage>
  <etc:cellImage>
    <xdr:pic>
      <xdr:nvPicPr>
        <xdr:cNvPr id="68" name="ID_9B903368E8DA44E49AE687E987C518AB" descr="96385bb73368694dc3b81bcee353cbe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8841740" y="92200095"/>
          <a:ext cx="10058400" cy="7560310"/>
        </a:xfrm>
        <a:prstGeom prst="rect">
          <a:avLst/>
        </a:prstGeom>
      </xdr:spPr>
    </xdr:pic>
  </etc:cellImage>
  <etc:cellImage>
    <xdr:pic>
      <xdr:nvPicPr>
        <xdr:cNvPr id="69" name="ID_D09E5D502026408C92921EE501CBC2A1" descr="2a75bf640718ac799c1fc9f8951887d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8636000" y="93066235"/>
          <a:ext cx="7543800" cy="10078720"/>
        </a:xfrm>
        <a:prstGeom prst="rect">
          <a:avLst/>
        </a:prstGeom>
      </xdr:spPr>
    </xdr:pic>
  </etc:cellImage>
  <etc:cellImage>
    <xdr:pic>
      <xdr:nvPicPr>
        <xdr:cNvPr id="72" name="ID_689E77236465428B89A3A585B68380A4" descr="1f5e63ed26eb5c124c51a4b99d8a92e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8887460" y="100180140"/>
          <a:ext cx="10058400" cy="7555230"/>
        </a:xfrm>
        <a:prstGeom prst="rect">
          <a:avLst/>
        </a:prstGeom>
      </xdr:spPr>
    </xdr:pic>
  </etc:cellImage>
  <etc:cellImage>
    <xdr:pic>
      <xdr:nvPicPr>
        <xdr:cNvPr id="73" name="ID_77F8761D37924DD5B9CF911E90D16115" descr="e673054fe0d6cad10b48cece851e891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8628380" y="99227640"/>
          <a:ext cx="7546340" cy="10069830"/>
        </a:xfrm>
        <a:prstGeom prst="rect">
          <a:avLst/>
        </a:prstGeom>
      </xdr:spPr>
    </xdr:pic>
  </etc:cellImage>
  <etc:cellImage>
    <xdr:pic>
      <xdr:nvPicPr>
        <xdr:cNvPr id="75" name="ID_A5DAE3D962854445B2787FD51FF9846A" descr="641b40c8b16f39e9ce84a988e6d8bbc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8887460" y="102015925"/>
          <a:ext cx="7543800" cy="10075545"/>
        </a:xfrm>
        <a:prstGeom prst="rect">
          <a:avLst/>
        </a:prstGeom>
      </xdr:spPr>
    </xdr:pic>
  </etc:cellImage>
  <etc:cellImage>
    <xdr:pic>
      <xdr:nvPicPr>
        <xdr:cNvPr id="80" name="ID_3072E1C7704545E888E7A730C83D7407" descr="e9b48eee2588297ead19a86e2403618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9817100" y="93433900"/>
          <a:ext cx="7543800" cy="10088245"/>
        </a:xfrm>
        <a:prstGeom prst="rect">
          <a:avLst/>
        </a:prstGeom>
      </xdr:spPr>
    </xdr:pic>
  </etc:cellImage>
  <etc:cellImage>
    <xdr:pic>
      <xdr:nvPicPr>
        <xdr:cNvPr id="81" name="ID_221F3031F76145CAAC3E3A09022B7740" descr="dbf275e1660e182f306faa10278e612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9359900" y="93845380"/>
          <a:ext cx="7543800" cy="10090150"/>
        </a:xfrm>
        <a:prstGeom prst="rect">
          <a:avLst/>
        </a:prstGeom>
      </xdr:spPr>
    </xdr:pic>
  </etc:cellImage>
  <etc:cellImage>
    <xdr:pic>
      <xdr:nvPicPr>
        <xdr:cNvPr id="84" name="ID_99573DE34FF240A6A0F76C5A06CD5A68" descr="e31206ae5411203c16fa6cb4af1a18d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9710420" y="82339180"/>
          <a:ext cx="7543800" cy="10095865"/>
        </a:xfrm>
        <a:prstGeom prst="rect">
          <a:avLst/>
        </a:prstGeom>
      </xdr:spPr>
    </xdr:pic>
  </etc:cellImage>
  <etc:cellImage>
    <xdr:pic>
      <xdr:nvPicPr>
        <xdr:cNvPr id="85" name="ID_49856E61E4124D43AA0C1C9CBB16B850" descr="ba48f17622ddbaa8f41081c5fe297da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8094980" y="94583250"/>
          <a:ext cx="10058400" cy="7565390"/>
        </a:xfrm>
        <a:prstGeom prst="rect">
          <a:avLst/>
        </a:prstGeom>
      </xdr:spPr>
    </xdr:pic>
  </etc:cellImage>
  <etc:cellImage>
    <xdr:pic>
      <xdr:nvPicPr>
        <xdr:cNvPr id="86" name="ID_DB1AF241CFA944AEA611EAFEF77FA8E2" descr="3ee9ca50c09dc0a4b6b7fdb0e4cd99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8422640" y="100036630"/>
          <a:ext cx="7543800" cy="10088245"/>
        </a:xfrm>
        <a:prstGeom prst="rect">
          <a:avLst/>
        </a:prstGeom>
      </xdr:spPr>
    </xdr:pic>
  </etc:cellImage>
  <etc:cellImage>
    <xdr:pic>
      <xdr:nvPicPr>
        <xdr:cNvPr id="53" name="ID_04E8ED9E47EA40CA8F3AEDFE2D2DAD94" descr="e815f1152c4aef961127b23308ddc32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8567420" y="22786975"/>
          <a:ext cx="7546340" cy="10083165"/>
        </a:xfrm>
        <a:prstGeom prst="rect">
          <a:avLst/>
        </a:prstGeom>
      </xdr:spPr>
    </xdr:pic>
  </etc:cellImage>
  <etc:cellImage>
    <xdr:pic>
      <xdr:nvPicPr>
        <xdr:cNvPr id="79" name="ID_E3104E42EBAE4A81A20D20CCC02D5541" descr="0de1dfd5e50db87053d9b96a9015dea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8750300" y="24784050"/>
          <a:ext cx="10058400" cy="7561580"/>
        </a:xfrm>
        <a:prstGeom prst="rect">
          <a:avLst/>
        </a:prstGeom>
      </xdr:spPr>
    </xdr:pic>
  </etc:cellImage>
  <etc:cellImage>
    <xdr:pic>
      <xdr:nvPicPr>
        <xdr:cNvPr id="88" name="ID_7650716BE3D2425A802F766A8AC0746D" descr="5ad1c6f5ca273ae2f177dc16a5039a6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8735060" y="27060525"/>
          <a:ext cx="7543800" cy="10090785"/>
        </a:xfrm>
        <a:prstGeom prst="rect">
          <a:avLst/>
        </a:prstGeom>
      </xdr:spPr>
    </xdr:pic>
  </etc:cellImage>
  <etc:cellImage>
    <xdr:pic>
      <xdr:nvPicPr>
        <xdr:cNvPr id="93" name="ID_460F85AB6E5F46ACB6AF72509711B6A7" descr="b9d4d79876d82405178e365ddfa41aa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8735060" y="14387195"/>
          <a:ext cx="5661025" cy="10063480"/>
        </a:xfrm>
        <a:prstGeom prst="rect">
          <a:avLst/>
        </a:prstGeom>
      </xdr:spPr>
    </xdr:pic>
  </etc:cellImage>
  <etc:cellImage>
    <xdr:pic>
      <xdr:nvPicPr>
        <xdr:cNvPr id="94" name="ID_E40F459893D047E58DBD405FEBB1C7A0" descr="946c302d64c37ba9cb37aedcd1e16f6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8597900" y="2783205"/>
          <a:ext cx="5661025" cy="10082530"/>
        </a:xfrm>
        <a:prstGeom prst="rect">
          <a:avLst/>
        </a:prstGeom>
      </xdr:spPr>
    </xdr:pic>
  </etc:cellImage>
  <etc:cellImage>
    <xdr:pic>
      <xdr:nvPicPr>
        <xdr:cNvPr id="97" name="ID_4C1F8EC995FC4CA3AFCF5453332199BA" descr="de9e07ccb5f443c2dc3c0a7be2d56f1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8628380" y="23103205"/>
          <a:ext cx="7546340" cy="10086340"/>
        </a:xfrm>
        <a:prstGeom prst="rect">
          <a:avLst/>
        </a:prstGeom>
      </xdr:spPr>
    </xdr:pic>
  </etc:cellImage>
  <etc:cellImage>
    <xdr:pic>
      <xdr:nvPicPr>
        <xdr:cNvPr id="98" name="ID_A66CB906F6224BB1B3954FABFE354BFC" descr="feda2eb8f828259c0716d34bba29ce0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8597900" y="25276175"/>
          <a:ext cx="7546340" cy="10086340"/>
        </a:xfrm>
        <a:prstGeom prst="rect">
          <a:avLst/>
        </a:prstGeom>
      </xdr:spPr>
    </xdr:pic>
  </etc:cellImage>
  <etc:cellImage>
    <xdr:pic>
      <xdr:nvPicPr>
        <xdr:cNvPr id="241" name="ID_97680C730481415B89815D9577FE8D6E" descr="微信图片_20230331180011"/>
        <xdr:cNvPicPr/>
      </xdr:nvPicPr>
      <xdr:blipFill>
        <a:blip r:embed="rId54"/>
        <a:stretch>
          <a:fillRect/>
        </a:stretch>
      </xdr:blipFill>
      <xdr:spPr>
        <a:xfrm>
          <a:off x="0" y="0"/>
          <a:ext cx="7546975" cy="10059035"/>
        </a:xfrm>
        <a:prstGeom prst="rect">
          <a:avLst/>
        </a:prstGeom>
      </xdr:spPr>
    </xdr:pic>
  </etc:cellImage>
  <etc:cellImage>
    <xdr:pic>
      <xdr:nvPicPr>
        <xdr:cNvPr id="99" name="ID_CF190065ACA049AF8242D5717F29FDDC" descr="cd40e706ca92eedc373042db616ed32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8613140" y="26834465"/>
          <a:ext cx="7546340" cy="10090785"/>
        </a:xfrm>
        <a:prstGeom prst="rect">
          <a:avLst/>
        </a:prstGeom>
      </xdr:spPr>
    </xdr:pic>
  </etc:cellImage>
  <etc:cellImage>
    <xdr:pic>
      <xdr:nvPicPr>
        <xdr:cNvPr id="102" name="ID_FC68ACCF0DAA482A9D2DF63D93B4DB47" descr="2cae869f40f230f4e4189f02adb917e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10944860" y="40661590"/>
          <a:ext cx="7543800" cy="10090785"/>
        </a:xfrm>
        <a:prstGeom prst="rect">
          <a:avLst/>
        </a:prstGeom>
      </xdr:spPr>
    </xdr:pic>
  </etc:cellImage>
  <etc:cellImage>
    <xdr:pic>
      <xdr:nvPicPr>
        <xdr:cNvPr id="103" name="ID_B8D728C5C13649599712441AF2862A2E" descr="d16d1b36312328f02bdce87154b8cff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8239760" y="47411005"/>
          <a:ext cx="7543800" cy="10080625"/>
        </a:xfrm>
        <a:prstGeom prst="rect">
          <a:avLst/>
        </a:prstGeom>
      </xdr:spPr>
    </xdr:pic>
  </etc:cellImage>
  <etc:cellImage>
    <xdr:pic>
      <xdr:nvPicPr>
        <xdr:cNvPr id="106" name="ID_817FC6045F5A468DB85C19C12CAEEEDA" descr="c61eddb2003089cbfe771d928d40890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8704580" y="104630855"/>
          <a:ext cx="7543800" cy="10094595"/>
        </a:xfrm>
        <a:prstGeom prst="rect">
          <a:avLst/>
        </a:prstGeom>
      </xdr:spPr>
    </xdr:pic>
  </etc:cellImage>
  <etc:cellImage>
    <xdr:pic>
      <xdr:nvPicPr>
        <xdr:cNvPr id="107" name="ID_CD94A27049C542EEAB5D9B3A00C86262" descr="c59a6400a2c0f0a5ddd0a03b4f6680e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8536940" y="118723410"/>
          <a:ext cx="5657850" cy="10084435"/>
        </a:xfrm>
        <a:prstGeom prst="rect">
          <a:avLst/>
        </a:prstGeom>
      </xdr:spPr>
    </xdr:pic>
  </etc:cellImage>
  <etc:cellImage>
    <xdr:pic>
      <xdr:nvPicPr>
        <xdr:cNvPr id="109" name="ID_AF157F94D0F34818B96CE1E011171655" descr="ead2ab19b2b5c8440df5231206b4052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8483600" y="60772040"/>
          <a:ext cx="7546340" cy="10170160"/>
        </a:xfrm>
        <a:prstGeom prst="rect">
          <a:avLst/>
        </a:prstGeom>
      </xdr:spPr>
    </xdr:pic>
  </etc:cellImage>
  <etc:cellImage>
    <xdr:pic>
      <xdr:nvPicPr>
        <xdr:cNvPr id="42" name="ID_13B31B74C24843F3B83490E44CE9D698" descr="fed5c820c4a6c130f100be2fae44d58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8239760" y="26583640"/>
          <a:ext cx="7543800" cy="1017016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<sst xmlns="http://schemas.openxmlformats.org/spreadsheetml/2006/main" count="642" uniqueCount="255">
  <si>
    <t>兴数能源科技有限公司固定资产盘点表</t>
  </si>
  <si>
    <t>序号</t>
  </si>
  <si>
    <t>资产类别</t>
  </si>
  <si>
    <t>卡片编码</t>
  </si>
  <si>
    <t>报废审批</t>
  </si>
  <si>
    <t>资产名称</t>
  </si>
  <si>
    <t>资产组织</t>
  </si>
  <si>
    <t>单位</t>
  </si>
  <si>
    <t>数量</t>
  </si>
  <si>
    <t>开始使用日期</t>
  </si>
  <si>
    <t>实盘数</t>
  </si>
  <si>
    <t>盘亏</t>
  </si>
  <si>
    <t>申请报废数量</t>
  </si>
  <si>
    <t>图片</t>
  </si>
  <si>
    <t>备注情况</t>
  </si>
  <si>
    <t>累计折旧期间数</t>
  </si>
  <si>
    <t>机器设备</t>
  </si>
  <si>
    <t>020001</t>
  </si>
  <si>
    <t>打包机</t>
  </si>
  <si>
    <t>兴数能源科技有限公司</t>
  </si>
  <si>
    <t>台</t>
  </si>
  <si>
    <t>2013-04-16</t>
  </si>
  <si>
    <t>现存莎车工厂，无法正常使用</t>
  </si>
  <si>
    <t>020010</t>
  </si>
  <si>
    <t>直流负载箱</t>
  </si>
  <si>
    <t>2013-12-17</t>
  </si>
  <si>
    <t>现存克州工厂无法确认是否可用</t>
  </si>
  <si>
    <t>60</t>
  </si>
  <si>
    <t>020015</t>
  </si>
  <si>
    <t>厂房13*14栋监控设备一套</t>
  </si>
  <si>
    <t>套</t>
  </si>
  <si>
    <t>2014-10-22</t>
  </si>
  <si>
    <t>已损坏</t>
  </si>
  <si>
    <t>020017</t>
  </si>
  <si>
    <t>C型钢模具（设备）</t>
  </si>
  <si>
    <t>2014-11-20</t>
  </si>
  <si>
    <t>现存克州工厂无使用</t>
  </si>
  <si>
    <t>020020</t>
  </si>
  <si>
    <t>电焊机</t>
  </si>
  <si>
    <t>2014-12-18</t>
  </si>
  <si>
    <t>2</t>
  </si>
  <si>
    <t>现存克州工厂无法使用</t>
  </si>
  <si>
    <t>020021</t>
  </si>
  <si>
    <t>模具</t>
  </si>
  <si>
    <t>020022</t>
  </si>
  <si>
    <t>二保焊机</t>
  </si>
  <si>
    <r>
      <rPr>
        <sz val="10"/>
        <color rgb="FF000000"/>
        <rFont val="宋体"/>
        <charset val="134"/>
        <scheme val="minor"/>
      </rPr>
      <t>库存2台，</t>
    </r>
    <r>
      <rPr>
        <sz val="10"/>
        <color rgb="FFFF0000"/>
        <rFont val="宋体"/>
        <charset val="134"/>
        <scheme val="minor"/>
      </rPr>
      <t>其余ERP已做系统出入库，并全部领用消耗</t>
    </r>
  </si>
  <si>
    <t>020023</t>
  </si>
  <si>
    <t>台钻</t>
  </si>
  <si>
    <t>020024</t>
  </si>
  <si>
    <t>钢带打包机</t>
  </si>
  <si>
    <t>020025</t>
  </si>
  <si>
    <t>冲床</t>
  </si>
  <si>
    <t>020026</t>
  </si>
  <si>
    <t>模具组合</t>
  </si>
  <si>
    <t>2015-02-13</t>
  </si>
  <si>
    <t>020028</t>
  </si>
  <si>
    <t>开卷校平一体机</t>
  </si>
  <si>
    <t>2014-12-19</t>
  </si>
  <si>
    <t>020029</t>
  </si>
  <si>
    <t>冲床磨具</t>
  </si>
  <si>
    <t>个</t>
  </si>
  <si>
    <t>冲床膜具现存克州工厂无法确认是否可用</t>
  </si>
  <si>
    <t>020031</t>
  </si>
  <si>
    <t>冲床模具</t>
  </si>
  <si>
    <t>2015-09-30</t>
  </si>
  <si>
    <t>020032</t>
  </si>
  <si>
    <t>020033</t>
  </si>
  <si>
    <t>钻铣床</t>
  </si>
  <si>
    <t>020034</t>
  </si>
  <si>
    <t>多功位母线加工机</t>
  </si>
  <si>
    <t>2015-10-30</t>
  </si>
  <si>
    <t>020035</t>
  </si>
  <si>
    <t>组串式并网逆变器</t>
  </si>
  <si>
    <t>2015-11-17</t>
  </si>
  <si>
    <t>020037</t>
  </si>
  <si>
    <t>离线冲孔设备</t>
  </si>
  <si>
    <t>2015-12-16</t>
  </si>
  <si>
    <t>020039</t>
  </si>
  <si>
    <t>调压器</t>
  </si>
  <si>
    <t>2016-01-31</t>
  </si>
  <si>
    <t>020041</t>
  </si>
  <si>
    <t>工频耐压装置</t>
  </si>
  <si>
    <t>2016-01-30</t>
  </si>
  <si>
    <t>020043</t>
  </si>
  <si>
    <t>锯床</t>
  </si>
  <si>
    <t>2015-11-30</t>
  </si>
  <si>
    <t>现存克州工厂4台、莎车工厂1台无法确认是否可用</t>
  </si>
  <si>
    <t>020044</t>
  </si>
  <si>
    <t>蓄电池修复系统</t>
  </si>
  <si>
    <t>2016-12-15</t>
  </si>
  <si>
    <t>020045</t>
  </si>
  <si>
    <t>贴片机1台、印刷机1台、回流焊1台、接驳台3台、吸嘴吸头20个、飞达供料器17把</t>
  </si>
  <si>
    <t>2017-02-27</t>
  </si>
  <si>
    <t>020046</t>
  </si>
  <si>
    <t>发电机</t>
  </si>
  <si>
    <t>2017-08-30</t>
  </si>
  <si>
    <t>020048</t>
  </si>
  <si>
    <t>2017-07-22</t>
  </si>
  <si>
    <t>020049</t>
  </si>
  <si>
    <t>自动型材离线冲孔机</t>
  </si>
  <si>
    <t>2020-05-30</t>
  </si>
  <si>
    <t>020051</t>
  </si>
  <si>
    <t>贴片机</t>
  </si>
  <si>
    <t>020052</t>
  </si>
  <si>
    <t>020061</t>
  </si>
  <si>
    <t>电动单梁起重机</t>
  </si>
  <si>
    <t>1</t>
  </si>
  <si>
    <t>运输设备</t>
  </si>
  <si>
    <t>030001</t>
  </si>
  <si>
    <t>载货汽车</t>
  </si>
  <si>
    <t>2013-08-01</t>
  </si>
  <si>
    <t>现存克州工厂损坏已无法驾驶</t>
  </si>
  <si>
    <t>030002</t>
  </si>
  <si>
    <t>车载逆变器</t>
  </si>
  <si>
    <t>2013-08-31</t>
  </si>
  <si>
    <t>现存克州工厂损坏已无法使用</t>
  </si>
  <si>
    <t>030003</t>
  </si>
  <si>
    <t>自行车</t>
  </si>
  <si>
    <t>2014-07-21</t>
  </si>
  <si>
    <t>030004</t>
  </si>
  <si>
    <t>观光车</t>
  </si>
  <si>
    <t>2014-12-26</t>
  </si>
  <si>
    <t>030007</t>
  </si>
  <si>
    <t>电动车</t>
  </si>
  <si>
    <t>2019-07-30</t>
  </si>
  <si>
    <t>现存克州工厂7辆、莎车工厂3辆损坏已无法驾驶</t>
  </si>
  <si>
    <t>办公设备</t>
  </si>
  <si>
    <t>050003</t>
  </si>
  <si>
    <t>宝利通音频电话</t>
  </si>
  <si>
    <t>2011-12-14</t>
  </si>
  <si>
    <t>050005</t>
  </si>
  <si>
    <t>HP彩色激光打印机</t>
  </si>
  <si>
    <t>2013-02-19</t>
  </si>
  <si>
    <t>050008</t>
  </si>
  <si>
    <t>彩色打印机</t>
  </si>
  <si>
    <t>2013-07-31</t>
  </si>
  <si>
    <t>050009</t>
  </si>
  <si>
    <t>A3打印机</t>
  </si>
  <si>
    <t>050010</t>
  </si>
  <si>
    <t>联想台式机及显示器</t>
  </si>
  <si>
    <t>050012</t>
  </si>
  <si>
    <t>办公桌椅4套</t>
  </si>
  <si>
    <t>050013</t>
  </si>
  <si>
    <t>电表</t>
  </si>
  <si>
    <t>050014</t>
  </si>
  <si>
    <t>无线网卡</t>
  </si>
  <si>
    <t>无</t>
  </si>
  <si>
    <t>无实物</t>
  </si>
  <si>
    <t>050015</t>
  </si>
  <si>
    <t>物流系统电脑</t>
  </si>
  <si>
    <t>050017</t>
  </si>
  <si>
    <t>无线扫描枪</t>
  </si>
  <si>
    <t>现存莎车工厂损坏已无法使用</t>
  </si>
  <si>
    <t>050018</t>
  </si>
  <si>
    <t>打印机</t>
  </si>
  <si>
    <t>050019</t>
  </si>
  <si>
    <t>条码打印机</t>
  </si>
  <si>
    <t>栋</t>
  </si>
  <si>
    <t>2013-10-17</t>
  </si>
  <si>
    <t>050020</t>
  </si>
  <si>
    <t>惠普打印机175A</t>
  </si>
  <si>
    <t>2013-12-12</t>
  </si>
  <si>
    <t>现存克州工厂正常使用</t>
  </si>
  <si>
    <t>050023</t>
  </si>
  <si>
    <t>2013-12-31</t>
  </si>
  <si>
    <t>050025</t>
  </si>
  <si>
    <t>双桶洗衣机</t>
  </si>
  <si>
    <t>050028</t>
  </si>
  <si>
    <t>联想电脑台式机</t>
  </si>
  <si>
    <t>2014-07-25</t>
  </si>
  <si>
    <t>050029</t>
  </si>
  <si>
    <t>电脑桌</t>
  </si>
  <si>
    <t>050030</t>
  </si>
  <si>
    <t>澳柯玛热水器</t>
  </si>
  <si>
    <t>050031</t>
  </si>
  <si>
    <t>监控摄像系统</t>
  </si>
  <si>
    <t>2014-07-31</t>
  </si>
  <si>
    <t>050032</t>
  </si>
  <si>
    <t>考勤机</t>
  </si>
  <si>
    <t>050035</t>
  </si>
  <si>
    <t>办公桌椅</t>
  </si>
  <si>
    <t>2015-05-19</t>
  </si>
  <si>
    <t>050036</t>
  </si>
  <si>
    <t>床</t>
  </si>
  <si>
    <t>2014-08-11</t>
  </si>
  <si>
    <t>现存克州工厂损坏已无法使用22个、正常使用8个</t>
  </si>
  <si>
    <t>050037</t>
  </si>
  <si>
    <t>会议桌椅</t>
  </si>
  <si>
    <t>2014-11-19</t>
  </si>
  <si>
    <t>050044</t>
  </si>
  <si>
    <t>2014-08-26</t>
  </si>
  <si>
    <t>050045</t>
  </si>
  <si>
    <t>防盗门</t>
  </si>
  <si>
    <t>050046</t>
  </si>
  <si>
    <t>全制动麻将机</t>
  </si>
  <si>
    <t>050051</t>
  </si>
  <si>
    <t>美的洗衣机</t>
  </si>
  <si>
    <t>2014-09-05</t>
  </si>
  <si>
    <t xml:space="preserve">
1</t>
  </si>
  <si>
    <t>现存克州工厂损坏无法使用</t>
  </si>
  <si>
    <t>050052</t>
  </si>
  <si>
    <t>10公分大床床垫</t>
  </si>
  <si>
    <t>050053</t>
  </si>
  <si>
    <t>热水器</t>
  </si>
  <si>
    <t>050055</t>
  </si>
  <si>
    <t>电热水器</t>
  </si>
  <si>
    <t>2014-09-22</t>
  </si>
  <si>
    <t>050059</t>
  </si>
  <si>
    <t>办公家具一批</t>
  </si>
  <si>
    <t>批</t>
  </si>
  <si>
    <t>2014-10-23</t>
  </si>
  <si>
    <t>050060</t>
  </si>
  <si>
    <t>钢质门</t>
  </si>
  <si>
    <t>2014-10-28</t>
  </si>
  <si>
    <t>050061</t>
  </si>
  <si>
    <t>联想台式电脑</t>
  </si>
  <si>
    <t>2014-11-14</t>
  </si>
  <si>
    <t>050062</t>
  </si>
  <si>
    <t>050064</t>
  </si>
  <si>
    <t>洗衣机</t>
  </si>
  <si>
    <t>2014-11-28</t>
  </si>
  <si>
    <t>050065</t>
  </si>
  <si>
    <t>050066</t>
  </si>
  <si>
    <t>打印一体机</t>
  </si>
  <si>
    <t>050067</t>
  </si>
  <si>
    <t>050068</t>
  </si>
  <si>
    <t>050069</t>
  </si>
  <si>
    <t>050071</t>
  </si>
  <si>
    <t>050072</t>
  </si>
  <si>
    <t>税控系统（含电脑，打印机）</t>
  </si>
  <si>
    <t>050074</t>
  </si>
  <si>
    <t>工业空调</t>
  </si>
  <si>
    <t>2014-12-30</t>
  </si>
  <si>
    <t>现存克州工厂正常使用1台、损坏无法使用1台</t>
  </si>
  <si>
    <t>050075</t>
  </si>
  <si>
    <t>2014-12-31</t>
  </si>
  <si>
    <t>050076</t>
  </si>
  <si>
    <t>切割机，台钻，直流焊机等</t>
  </si>
  <si>
    <t>050077</t>
  </si>
  <si>
    <t>电脑，打印机</t>
  </si>
  <si>
    <t>050078</t>
  </si>
  <si>
    <t>床，衣柜</t>
  </si>
  <si>
    <t>050081</t>
  </si>
  <si>
    <t>空调</t>
  </si>
  <si>
    <t>2015-08-31</t>
  </si>
  <si>
    <t>050085</t>
  </si>
  <si>
    <t>2015-11-10</t>
  </si>
  <si>
    <t>050087</t>
  </si>
  <si>
    <t>美的空调</t>
  </si>
  <si>
    <t>2016-01-05</t>
  </si>
  <si>
    <t>050094</t>
  </si>
  <si>
    <t>2019-08-30</t>
  </si>
  <si>
    <t>050453</t>
  </si>
  <si>
    <t>2021-05-28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</si>
</sst>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indexed="8"/>
      <name val="黑体"/>
      <charset val="134"/>
    </font>
    <font>
      <sz val="10"/>
      <color rgb="FF00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rgb="FFFF00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5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7" borderId="6" applyNumberFormat="0" applyAlignment="0" applyProtection="0">
      <alignment vertical="center"/>
    </xf>
    <xf numFmtId="0" fontId="17" fillId="8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2" xfId="0" applyFont="1" applyBorder="1">
      <alignment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1" fillId="0" borderId="2" xfId="0" applyFont="1" applyFill="1" applyBorder="1" applyAlignment="1">
      <alignment vertical="center" wrapText="1"/>
    </xf>
    <xf numFmtId="3" fontId="1" fillId="0" borderId="2" xfId="0" applyNumberFormat="1" applyFont="1" applyFill="1" applyBorder="1" applyAlignment="1">
      <alignment wrapText="1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 wrapText="1"/>
    </xf>
    <xf numFmtId="3" fontId="1" fillId="0" borderId="2" xfId="0" applyNumberFormat="1" applyFont="1" applyFill="1" applyBorder="1" applyAlignment="1">
      <alignment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right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 quotePrefix="1">
      <alignment vertical="center" wrapText="1"/>
    </xf>
    <xf numFmtId="0" fontId="1" fillId="2" borderId="2" xfId="0" applyFont="1" applyFill="1" applyBorder="1" applyAlignment="1" quotePrefix="1">
      <alignment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普通 2" xfId="49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0.jpeg"/><Relationship Id="rId8" Type="http://schemas.openxmlformats.org/officeDocument/2006/relationships/image" Target="media/image9.jpeg"/><Relationship Id="rId7" Type="http://schemas.openxmlformats.org/officeDocument/2006/relationships/image" Target="media/image8.jpeg"/><Relationship Id="rId61" Type="http://schemas.openxmlformats.org/officeDocument/2006/relationships/image" Target="media/image62.jpeg"/><Relationship Id="rId60" Type="http://schemas.openxmlformats.org/officeDocument/2006/relationships/image" Target="media/image61.jpeg"/><Relationship Id="rId6" Type="http://schemas.openxmlformats.org/officeDocument/2006/relationships/image" Target="media/image7.jpeg"/><Relationship Id="rId59" Type="http://schemas.openxmlformats.org/officeDocument/2006/relationships/image" Target="media/image60.jpeg"/><Relationship Id="rId58" Type="http://schemas.openxmlformats.org/officeDocument/2006/relationships/image" Target="media/image59.jpeg"/><Relationship Id="rId57" Type="http://schemas.openxmlformats.org/officeDocument/2006/relationships/image" Target="media/image58.jpeg"/><Relationship Id="rId56" Type="http://schemas.openxmlformats.org/officeDocument/2006/relationships/image" Target="media/image57.jpeg"/><Relationship Id="rId55" Type="http://schemas.openxmlformats.org/officeDocument/2006/relationships/image" Target="media/image56.jpeg"/><Relationship Id="rId54" Type="http://schemas.openxmlformats.org/officeDocument/2006/relationships/image" Target="media/image55.jpeg"/><Relationship Id="rId53" Type="http://schemas.openxmlformats.org/officeDocument/2006/relationships/image" Target="media/image54.jpeg"/><Relationship Id="rId52" Type="http://schemas.openxmlformats.org/officeDocument/2006/relationships/image" Target="media/image53.jpeg"/><Relationship Id="rId51" Type="http://schemas.openxmlformats.org/officeDocument/2006/relationships/image" Target="media/image52.jpeg"/><Relationship Id="rId50" Type="http://schemas.openxmlformats.org/officeDocument/2006/relationships/image" Target="media/image51.jpeg"/><Relationship Id="rId5" Type="http://schemas.openxmlformats.org/officeDocument/2006/relationships/image" Target="media/image6.jpeg"/><Relationship Id="rId49" Type="http://schemas.openxmlformats.org/officeDocument/2006/relationships/image" Target="media/image50.jpeg"/><Relationship Id="rId48" Type="http://schemas.openxmlformats.org/officeDocument/2006/relationships/image" Target="media/image49.jpeg"/><Relationship Id="rId47" Type="http://schemas.openxmlformats.org/officeDocument/2006/relationships/image" Target="media/image48.jpeg"/><Relationship Id="rId46" Type="http://schemas.openxmlformats.org/officeDocument/2006/relationships/image" Target="media/image47.jpeg"/><Relationship Id="rId45" Type="http://schemas.openxmlformats.org/officeDocument/2006/relationships/image" Target="media/image46.jpeg"/><Relationship Id="rId44" Type="http://schemas.openxmlformats.org/officeDocument/2006/relationships/image" Target="media/image45.jpeg"/><Relationship Id="rId43" Type="http://schemas.openxmlformats.org/officeDocument/2006/relationships/image" Target="media/image44.jpeg"/><Relationship Id="rId42" Type="http://schemas.openxmlformats.org/officeDocument/2006/relationships/image" Target="media/image43.jpeg"/><Relationship Id="rId41" Type="http://schemas.openxmlformats.org/officeDocument/2006/relationships/image" Target="media/image42.jpeg"/><Relationship Id="rId40" Type="http://schemas.openxmlformats.org/officeDocument/2006/relationships/image" Target="media/image41.jpeg"/><Relationship Id="rId4" Type="http://schemas.openxmlformats.org/officeDocument/2006/relationships/image" Target="media/image5.jpeg"/><Relationship Id="rId39" Type="http://schemas.openxmlformats.org/officeDocument/2006/relationships/image" Target="media/image40.jpeg"/><Relationship Id="rId38" Type="http://schemas.openxmlformats.org/officeDocument/2006/relationships/image" Target="media/image39.jpeg"/><Relationship Id="rId37" Type="http://schemas.openxmlformats.org/officeDocument/2006/relationships/image" Target="media/image38.jpeg"/><Relationship Id="rId36" Type="http://schemas.openxmlformats.org/officeDocument/2006/relationships/image" Target="media/image37.jpeg"/><Relationship Id="rId35" Type="http://schemas.openxmlformats.org/officeDocument/2006/relationships/image" Target="media/image36.jpeg"/><Relationship Id="rId34" Type="http://schemas.openxmlformats.org/officeDocument/2006/relationships/image" Target="media/image35.jpeg"/><Relationship Id="rId33" Type="http://schemas.openxmlformats.org/officeDocument/2006/relationships/image" Target="media/image34.jpeg"/><Relationship Id="rId32" Type="http://schemas.openxmlformats.org/officeDocument/2006/relationships/image" Target="media/image33.jpeg"/><Relationship Id="rId31" Type="http://schemas.openxmlformats.org/officeDocument/2006/relationships/image" Target="media/image32.jpeg"/><Relationship Id="rId30" Type="http://schemas.openxmlformats.org/officeDocument/2006/relationships/image" Target="media/image31.jpeg"/><Relationship Id="rId3" Type="http://schemas.openxmlformats.org/officeDocument/2006/relationships/image" Target="media/image4.jpeg"/><Relationship Id="rId29" Type="http://schemas.openxmlformats.org/officeDocument/2006/relationships/image" Target="media/image30.jpeg"/><Relationship Id="rId28" Type="http://schemas.openxmlformats.org/officeDocument/2006/relationships/image" Target="media/image29.jpeg"/><Relationship Id="rId27" Type="http://schemas.openxmlformats.org/officeDocument/2006/relationships/image" Target="media/image28.jpeg"/><Relationship Id="rId26" Type="http://schemas.openxmlformats.org/officeDocument/2006/relationships/image" Target="media/image27.jpeg"/><Relationship Id="rId25" Type="http://schemas.openxmlformats.org/officeDocument/2006/relationships/image" Target="media/image26.jpeg"/><Relationship Id="rId24" Type="http://schemas.openxmlformats.org/officeDocument/2006/relationships/image" Target="media/image25.jpeg"/><Relationship Id="rId23" Type="http://schemas.openxmlformats.org/officeDocument/2006/relationships/image" Target="media/image24.jpeg"/><Relationship Id="rId22" Type="http://schemas.openxmlformats.org/officeDocument/2006/relationships/image" Target="media/image23.jpeg"/><Relationship Id="rId21" Type="http://schemas.openxmlformats.org/officeDocument/2006/relationships/image" Target="media/image22.jpeg"/><Relationship Id="rId20" Type="http://schemas.openxmlformats.org/officeDocument/2006/relationships/image" Target="media/image21.jpeg"/><Relationship Id="rId2" Type="http://schemas.openxmlformats.org/officeDocument/2006/relationships/image" Target="media/image3.jpeg"/><Relationship Id="rId19" Type="http://schemas.openxmlformats.org/officeDocument/2006/relationships/image" Target="media/image20.jpeg"/><Relationship Id="rId18" Type="http://schemas.openxmlformats.org/officeDocument/2006/relationships/image" Target="media/image19.jpeg"/><Relationship Id="rId17" Type="http://schemas.openxmlformats.org/officeDocument/2006/relationships/image" Target="media/image18.jpeg"/><Relationship Id="rId16" Type="http://schemas.openxmlformats.org/officeDocument/2006/relationships/image" Target="media/image17.jpeg"/><Relationship Id="rId15" Type="http://schemas.openxmlformats.org/officeDocument/2006/relationships/image" Target="media/image16.jpeg"/><Relationship Id="rId14" Type="http://schemas.openxmlformats.org/officeDocument/2006/relationships/image" Target="media/image15.jpeg"/><Relationship Id="rId13" Type="http://schemas.openxmlformats.org/officeDocument/2006/relationships/image" Target="media/image14.jpeg"/><Relationship Id="rId12" Type="http://schemas.openxmlformats.org/officeDocument/2006/relationships/image" Target="media/image13.jpeg"/><Relationship Id="rId11" Type="http://schemas.openxmlformats.org/officeDocument/2006/relationships/image" Target="media/image12.jpeg"/><Relationship Id="rId10" Type="http://schemas.openxmlformats.org/officeDocument/2006/relationships/image" Target="media/image11.jpeg"/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440690</xdr:colOff>
      <xdr:row>10</xdr:row>
      <xdr:rowOff>68580</xdr:rowOff>
    </xdr:from>
    <xdr:to>
      <xdr:col>12</xdr:col>
      <xdr:colOff>924560</xdr:colOff>
      <xdr:row>11</xdr:row>
      <xdr:rowOff>55880</xdr:rowOff>
    </xdr:to>
    <xdr:pic>
      <xdr:nvPicPr>
        <xdr:cNvPr id="2" name="图片 1" descr="钢带打包机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953500" y="4437380"/>
          <a:ext cx="483870" cy="457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ende\Downloads\&#25253;&#24223;&#23457;&#25209;&#21333;&#65288;&#27969;&#31243;&#26410;&#23436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11">
          <cell r="R11" t="str">
            <v>020001</v>
          </cell>
        </row>
        <row r="12">
          <cell r="R12" t="str">
            <v>020010</v>
          </cell>
        </row>
        <row r="13">
          <cell r="R13" t="str">
            <v>020015</v>
          </cell>
        </row>
        <row r="14">
          <cell r="R14" t="str">
            <v>020017</v>
          </cell>
        </row>
        <row r="15">
          <cell r="R15" t="str">
            <v>020022</v>
          </cell>
        </row>
        <row r="16">
          <cell r="R16" t="str">
            <v>020020</v>
          </cell>
        </row>
        <row r="17">
          <cell r="R17" t="str">
            <v>020021</v>
          </cell>
        </row>
        <row r="18">
          <cell r="R18" t="str">
            <v>020023</v>
          </cell>
        </row>
        <row r="20">
          <cell r="R20" t="str">
            <v>020024</v>
          </cell>
        </row>
        <row r="21">
          <cell r="R21" t="str">
            <v>020025</v>
          </cell>
        </row>
        <row r="22">
          <cell r="R22" t="str">
            <v>020026</v>
          </cell>
        </row>
        <row r="23">
          <cell r="R23" t="str">
            <v>020028</v>
          </cell>
        </row>
        <row r="24">
          <cell r="R24" t="str">
            <v>020029</v>
          </cell>
        </row>
        <row r="25">
          <cell r="R25" t="str">
            <v>020031</v>
          </cell>
        </row>
        <row r="26">
          <cell r="R26" t="str">
            <v>020032</v>
          </cell>
        </row>
        <row r="27">
          <cell r="R27" t="str">
            <v>020033</v>
          </cell>
        </row>
        <row r="28">
          <cell r="R28" t="str">
            <v>020034</v>
          </cell>
        </row>
        <row r="29">
          <cell r="R29" t="str">
            <v>020035</v>
          </cell>
        </row>
        <row r="30">
          <cell r="R30" t="str">
            <v>020037</v>
          </cell>
        </row>
        <row r="31">
          <cell r="R31" t="str">
            <v>020039</v>
          </cell>
        </row>
        <row r="32">
          <cell r="R32" t="str">
            <v>020041</v>
          </cell>
        </row>
        <row r="33">
          <cell r="R33" t="str">
            <v>020043</v>
          </cell>
        </row>
        <row r="34">
          <cell r="R34" t="str">
            <v>020044</v>
          </cell>
        </row>
        <row r="35">
          <cell r="R35" t="str">
            <v>020045</v>
          </cell>
        </row>
        <row r="36">
          <cell r="R36" t="str">
            <v>020046</v>
          </cell>
        </row>
        <row r="37">
          <cell r="R37" t="str">
            <v>020048</v>
          </cell>
        </row>
        <row r="38">
          <cell r="R38" t="str">
            <v>020049</v>
          </cell>
        </row>
        <row r="39">
          <cell r="R39" t="str">
            <v>020051</v>
          </cell>
        </row>
        <row r="40">
          <cell r="R40" t="str">
            <v>020052</v>
          </cell>
        </row>
        <row r="41">
          <cell r="R41" t="str">
            <v>020061</v>
          </cell>
        </row>
        <row r="42">
          <cell r="R42" t="str">
            <v>030001</v>
          </cell>
        </row>
        <row r="43">
          <cell r="R43" t="str">
            <v>030002</v>
          </cell>
        </row>
        <row r="44">
          <cell r="R44" t="str">
            <v>030003</v>
          </cell>
        </row>
        <row r="45">
          <cell r="R45" t="str">
            <v>030004</v>
          </cell>
        </row>
        <row r="46">
          <cell r="R46" t="str">
            <v>030007</v>
          </cell>
        </row>
        <row r="47">
          <cell r="R47" t="str">
            <v>050003</v>
          </cell>
        </row>
        <row r="48">
          <cell r="R48" t="str">
            <v>050005</v>
          </cell>
        </row>
        <row r="49">
          <cell r="R49" t="str">
            <v>050008</v>
          </cell>
        </row>
        <row r="50">
          <cell r="R50" t="str">
            <v>050009</v>
          </cell>
        </row>
        <row r="51">
          <cell r="R51" t="str">
            <v>050010</v>
          </cell>
        </row>
        <row r="52">
          <cell r="R52" t="str">
            <v>050012</v>
          </cell>
        </row>
        <row r="53">
          <cell r="R53" t="str">
            <v>050013</v>
          </cell>
        </row>
        <row r="54">
          <cell r="R54" t="str">
            <v>050014</v>
          </cell>
        </row>
        <row r="55">
          <cell r="R55" t="str">
            <v>050015</v>
          </cell>
        </row>
        <row r="56">
          <cell r="R56" t="str">
            <v>050017</v>
          </cell>
        </row>
        <row r="57">
          <cell r="R57" t="str">
            <v>050018</v>
          </cell>
        </row>
        <row r="58">
          <cell r="R58" t="str">
            <v>050019</v>
          </cell>
        </row>
        <row r="59">
          <cell r="R59" t="str">
            <v>050020</v>
          </cell>
        </row>
        <row r="60">
          <cell r="R60" t="str">
            <v>050023</v>
          </cell>
        </row>
        <row r="61">
          <cell r="R61" t="str">
            <v>050025</v>
          </cell>
        </row>
        <row r="62">
          <cell r="R62" t="str">
            <v>050028</v>
          </cell>
        </row>
        <row r="63">
          <cell r="R63" t="str">
            <v>050029</v>
          </cell>
        </row>
        <row r="64">
          <cell r="R64" t="str">
            <v>050030</v>
          </cell>
        </row>
        <row r="65">
          <cell r="R65" t="str">
            <v>050031</v>
          </cell>
        </row>
        <row r="66">
          <cell r="R66" t="str">
            <v>050032</v>
          </cell>
        </row>
        <row r="67">
          <cell r="R67" t="str">
            <v>050035</v>
          </cell>
        </row>
        <row r="68">
          <cell r="R68" t="str">
            <v>050036</v>
          </cell>
        </row>
        <row r="69">
          <cell r="R69" t="str">
            <v>050037</v>
          </cell>
        </row>
        <row r="70">
          <cell r="R70" t="str">
            <v>050044</v>
          </cell>
        </row>
        <row r="71">
          <cell r="R71" t="str">
            <v>050045</v>
          </cell>
        </row>
        <row r="72">
          <cell r="R72" t="str">
            <v>050046</v>
          </cell>
        </row>
        <row r="73">
          <cell r="R73" t="str">
            <v>050051</v>
          </cell>
        </row>
        <row r="75">
          <cell r="R75" t="str">
            <v>050052</v>
          </cell>
        </row>
        <row r="76">
          <cell r="R76" t="str">
            <v>050053</v>
          </cell>
        </row>
        <row r="77">
          <cell r="R77" t="str">
            <v>050055</v>
          </cell>
        </row>
        <row r="78">
          <cell r="R78" t="str">
            <v>050059</v>
          </cell>
        </row>
        <row r="79">
          <cell r="R79" t="str">
            <v>050060</v>
          </cell>
        </row>
        <row r="80">
          <cell r="R80" t="str">
            <v>050061</v>
          </cell>
        </row>
        <row r="81">
          <cell r="R81" t="str">
            <v>050062</v>
          </cell>
        </row>
        <row r="82">
          <cell r="R82" t="str">
            <v>050064</v>
          </cell>
        </row>
        <row r="83">
          <cell r="R83" t="str">
            <v>050065</v>
          </cell>
        </row>
        <row r="84">
          <cell r="R84" t="str">
            <v>050066</v>
          </cell>
        </row>
        <row r="86">
          <cell r="R86" t="str">
            <v>050067</v>
          </cell>
        </row>
        <row r="87">
          <cell r="R87" t="str">
            <v>050068</v>
          </cell>
        </row>
        <row r="88">
          <cell r="R88" t="str">
            <v>050069</v>
          </cell>
        </row>
        <row r="89">
          <cell r="R89" t="str">
            <v>050071</v>
          </cell>
        </row>
        <row r="90">
          <cell r="R90" t="str">
            <v>050072</v>
          </cell>
        </row>
        <row r="91">
          <cell r="R91" t="str">
            <v>050073</v>
          </cell>
        </row>
        <row r="92">
          <cell r="R92" t="str">
            <v>050074</v>
          </cell>
        </row>
        <row r="93">
          <cell r="R93" t="str">
            <v>050075</v>
          </cell>
        </row>
        <row r="94">
          <cell r="R94" t="str">
            <v>050076</v>
          </cell>
        </row>
        <row r="95">
          <cell r="R95" t="str">
            <v>050077</v>
          </cell>
        </row>
        <row r="96">
          <cell r="R96" t="str">
            <v>050078</v>
          </cell>
        </row>
        <row r="97">
          <cell r="R97" t="str">
            <v>050081</v>
          </cell>
        </row>
        <row r="99">
          <cell r="R99" t="str">
            <v>050085</v>
          </cell>
        </row>
        <row r="100">
          <cell r="R100" t="str">
            <v>050086</v>
          </cell>
        </row>
        <row r="101">
          <cell r="R101" t="str">
            <v>050087</v>
          </cell>
        </row>
        <row r="102">
          <cell r="R102" t="str">
            <v>050094</v>
          </cell>
        </row>
        <row r="103">
          <cell r="R103" t="str">
            <v>050453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92"/>
  <sheetViews>
    <sheetView tabSelected="1" workbookViewId="0">
      <pane xSplit="5" ySplit="2" topLeftCell="F33" activePane="bottomRight" state="frozen"/>
      <selection/>
      <selection pane="topRight"/>
      <selection pane="bottomLeft"/>
      <selection pane="bottomRight" activeCell="E33" sqref="E33"/>
    </sheetView>
  </sheetViews>
  <sheetFormatPr defaultColWidth="9" defaultRowHeight="37" customHeight="1"/>
  <cols>
    <col min="1" max="1" width="4.63716814159292" style="1" customWidth="1"/>
    <col min="2" max="2" width="9.24778761061947" style="1" customWidth="1"/>
    <col min="3" max="3" width="8.24778761061947" style="1" customWidth="1"/>
    <col min="4" max="4" width="8.24778761061947" style="2" customWidth="1"/>
    <col min="5" max="5" width="15" style="2" customWidth="1"/>
    <col min="6" max="6" width="22.0884955752212" style="1" customWidth="1"/>
    <col min="7" max="7" width="8.63716814159292" style="1" customWidth="1"/>
    <col min="8" max="8" width="6.75221238938053" style="2" customWidth="1"/>
    <col min="9" max="9" width="13.2654867256637" style="1" customWidth="1"/>
    <col min="10" max="11" width="7.50442477876106" style="3" customWidth="1"/>
    <col min="12" max="12" width="7.50442477876106" style="4" customWidth="1"/>
    <col min="13" max="13" width="17.8938053097345" style="3" customWidth="1"/>
    <col min="14" max="14" width="17.5575221238938" style="3" customWidth="1"/>
    <col min="15" max="15" width="15.3805309734513" style="5" customWidth="1"/>
    <col min="16" max="16384" width="9" style="1"/>
  </cols>
  <sheetData>
    <row r="1" ht="21" customHeight="1" spans="2:14">
      <c r="B1" s="6" t="s">
        <v>0</v>
      </c>
      <c r="C1" s="7"/>
      <c r="D1" s="8"/>
      <c r="E1" s="8"/>
      <c r="F1" s="7"/>
      <c r="G1" s="7"/>
      <c r="H1" s="8"/>
      <c r="I1" s="7"/>
      <c r="J1" s="7"/>
      <c r="K1" s="7"/>
      <c r="L1" s="8"/>
      <c r="M1" s="7"/>
      <c r="N1" s="7"/>
    </row>
    <row r="2" ht="27" customHeight="1" spans="1:15">
      <c r="A2" s="9" t="s">
        <v>1</v>
      </c>
      <c r="B2" s="10" t="s">
        <v>2</v>
      </c>
      <c r="C2" s="10" t="s">
        <v>3</v>
      </c>
      <c r="D2" s="11" t="s">
        <v>4</v>
      </c>
      <c r="E2" s="11" t="s">
        <v>5</v>
      </c>
      <c r="F2" s="10" t="s">
        <v>6</v>
      </c>
      <c r="G2" s="10" t="s">
        <v>7</v>
      </c>
      <c r="H2" s="11" t="s">
        <v>8</v>
      </c>
      <c r="I2" s="10" t="s">
        <v>9</v>
      </c>
      <c r="J2" s="10" t="s">
        <v>10</v>
      </c>
      <c r="K2" s="10" t="s">
        <v>11</v>
      </c>
      <c r="L2" s="11" t="s">
        <v>12</v>
      </c>
      <c r="M2" s="12" t="s">
        <v>13</v>
      </c>
      <c r="N2" s="12" t="s">
        <v>14</v>
      </c>
      <c r="O2" s="12" t="s">
        <v>15</v>
      </c>
    </row>
    <row r="3" customHeight="1" spans="1:15">
      <c r="A3" s="12">
        <v>1</v>
      </c>
      <c r="B3" s="13" t="s">
        <v>16</v>
      </c>
      <c r="C3" s="28" t="s">
        <v>17</v>
      </c>
      <c r="D3" s="14" t="str">
        <f>VLOOKUP(C3,[1]Sheet1!$R:$R,1,0)</f>
        <v>020001</v>
      </c>
      <c r="E3" s="14" t="s">
        <v>18</v>
      </c>
      <c r="F3" s="13" t="s">
        <v>19</v>
      </c>
      <c r="G3" s="13" t="s">
        <v>20</v>
      </c>
      <c r="H3" s="15">
        <v>1</v>
      </c>
      <c r="I3" s="13" t="s">
        <v>21</v>
      </c>
      <c r="J3" s="20">
        <v>1</v>
      </c>
      <c r="K3" s="20">
        <f t="shared" ref="K3:K44" si="0">H3-J3</f>
        <v>0</v>
      </c>
      <c r="L3" s="20">
        <v>1</v>
      </c>
      <c r="M3" s="12" t="str">
        <f>_xlfn.DISPIMG("ID_3B62C34E65A34432B85BF4BC22915E4E",1)</f>
        <v>=DISPIMG("ID_3B62C34E65A34432B85BF4BC22915E4E",1)</v>
      </c>
      <c r="N3" s="20" t="s">
        <v>22</v>
      </c>
      <c r="O3" s="21">
        <v>120</v>
      </c>
    </row>
    <row r="4" customHeight="1" spans="1:15">
      <c r="A4" s="16">
        <v>4</v>
      </c>
      <c r="B4" s="17" t="s">
        <v>16</v>
      </c>
      <c r="C4" s="29" t="s">
        <v>23</v>
      </c>
      <c r="D4" s="17" t="str">
        <f>VLOOKUP(C4,[1]Sheet1!$R:$R,1,0)</f>
        <v>020010</v>
      </c>
      <c r="E4" s="17" t="s">
        <v>24</v>
      </c>
      <c r="F4" s="13" t="s">
        <v>19</v>
      </c>
      <c r="G4" s="13" t="s">
        <v>20</v>
      </c>
      <c r="H4" s="15">
        <v>1</v>
      </c>
      <c r="I4" s="13" t="s">
        <v>25</v>
      </c>
      <c r="J4" s="20">
        <v>1</v>
      </c>
      <c r="K4" s="20">
        <f t="shared" si="0"/>
        <v>0</v>
      </c>
      <c r="L4" s="20">
        <v>1</v>
      </c>
      <c r="M4" s="12" t="str">
        <f>_xlfn.DISPIMG("ID_B2A367980C484C0896B7EFFAE91D3D9A",1)</f>
        <v>=DISPIMG("ID_B2A367980C484C0896B7EFFAE91D3D9A",1)</v>
      </c>
      <c r="N4" s="20" t="s">
        <v>26</v>
      </c>
      <c r="O4" s="21" t="s">
        <v>27</v>
      </c>
    </row>
    <row r="5" customHeight="1" spans="1:15">
      <c r="A5" s="12">
        <v>8</v>
      </c>
      <c r="B5" s="13" t="s">
        <v>16</v>
      </c>
      <c r="C5" s="28" t="s">
        <v>28</v>
      </c>
      <c r="D5" s="14" t="str">
        <f>VLOOKUP(C5,[1]Sheet1!$R:$R,1,0)</f>
        <v>020015</v>
      </c>
      <c r="E5" s="14" t="s">
        <v>29</v>
      </c>
      <c r="F5" s="13" t="s">
        <v>19</v>
      </c>
      <c r="G5" s="13" t="s">
        <v>30</v>
      </c>
      <c r="H5" s="15">
        <v>1</v>
      </c>
      <c r="I5" s="13" t="s">
        <v>31</v>
      </c>
      <c r="J5" s="20">
        <v>1</v>
      </c>
      <c r="K5" s="20">
        <f t="shared" si="0"/>
        <v>0</v>
      </c>
      <c r="L5" s="20">
        <v>1</v>
      </c>
      <c r="M5" s="12" t="str">
        <f>_xlfn.DISPIMG("ID_D6A57C41EE2448E2A99B3076D11E2BAF",1)</f>
        <v>=DISPIMG("ID_D6A57C41EE2448E2A99B3076D11E2BAF",1)</v>
      </c>
      <c r="N5" s="12" t="s">
        <v>32</v>
      </c>
      <c r="O5" s="21">
        <v>116</v>
      </c>
    </row>
    <row r="6" customHeight="1" spans="1:15">
      <c r="A6" s="12">
        <v>9</v>
      </c>
      <c r="B6" s="17" t="s">
        <v>16</v>
      </c>
      <c r="C6" s="29" t="s">
        <v>33</v>
      </c>
      <c r="D6" s="17" t="str">
        <f>VLOOKUP(C6,[1]Sheet1!$R:$R,1,0)</f>
        <v>020017</v>
      </c>
      <c r="E6" s="17" t="s">
        <v>34</v>
      </c>
      <c r="F6" s="13" t="s">
        <v>19</v>
      </c>
      <c r="G6" s="13" t="s">
        <v>20</v>
      </c>
      <c r="H6" s="15">
        <v>2</v>
      </c>
      <c r="I6" s="13" t="s">
        <v>35</v>
      </c>
      <c r="J6" s="20">
        <v>2</v>
      </c>
      <c r="K6" s="20">
        <f t="shared" si="0"/>
        <v>0</v>
      </c>
      <c r="L6" s="20">
        <v>2</v>
      </c>
      <c r="M6" s="12" t="str">
        <f>_xlfn.DISPIMG("ID_14D67AAB80C347F5A8C5CE7A250960C1",1)</f>
        <v>=DISPIMG("ID_14D67AAB80C347F5A8C5CE7A250960C1",1)</v>
      </c>
      <c r="N6" s="20" t="s">
        <v>36</v>
      </c>
      <c r="O6" s="21">
        <v>60</v>
      </c>
    </row>
    <row r="7" customHeight="1" spans="1:15">
      <c r="A7" s="16">
        <v>12</v>
      </c>
      <c r="B7" s="17" t="s">
        <v>16</v>
      </c>
      <c r="C7" s="29" t="s">
        <v>37</v>
      </c>
      <c r="D7" s="17" t="str">
        <f>VLOOKUP(C7,[1]Sheet1!$R:$R,1,0)</f>
        <v>020020</v>
      </c>
      <c r="E7" s="17" t="s">
        <v>38</v>
      </c>
      <c r="F7" s="13" t="s">
        <v>19</v>
      </c>
      <c r="G7" s="13" t="s">
        <v>20</v>
      </c>
      <c r="H7" s="15">
        <v>2</v>
      </c>
      <c r="I7" s="13" t="s">
        <v>39</v>
      </c>
      <c r="J7" s="20">
        <v>2</v>
      </c>
      <c r="K7" s="20">
        <f t="shared" si="0"/>
        <v>0</v>
      </c>
      <c r="L7" s="22" t="s">
        <v>40</v>
      </c>
      <c r="M7" s="12" t="str">
        <f>_xlfn.DISPIMG("ID_29B0B23551B241C79C6A3010C7208240",1)</f>
        <v>=DISPIMG("ID_29B0B23551B241C79C6A3010C7208240",1)</v>
      </c>
      <c r="N7" s="20" t="s">
        <v>41</v>
      </c>
      <c r="O7" s="21">
        <v>60</v>
      </c>
    </row>
    <row r="8" customHeight="1" spans="1:15">
      <c r="A8" s="16">
        <v>13</v>
      </c>
      <c r="B8" s="17" t="s">
        <v>16</v>
      </c>
      <c r="C8" s="29" t="s">
        <v>42</v>
      </c>
      <c r="D8" s="17" t="str">
        <f>VLOOKUP(C8,[1]Sheet1!$R:$R,1,0)</f>
        <v>020021</v>
      </c>
      <c r="E8" s="17" t="s">
        <v>43</v>
      </c>
      <c r="F8" s="13" t="s">
        <v>19</v>
      </c>
      <c r="G8" s="13" t="s">
        <v>20</v>
      </c>
      <c r="H8" s="15">
        <v>6</v>
      </c>
      <c r="I8" s="13" t="s">
        <v>39</v>
      </c>
      <c r="J8" s="20">
        <v>6</v>
      </c>
      <c r="K8" s="20">
        <f t="shared" si="0"/>
        <v>0</v>
      </c>
      <c r="L8" s="20">
        <v>6</v>
      </c>
      <c r="M8" s="12" t="str">
        <f>_xlfn.DISPIMG("ID_9462E0A2C21344C785010BFE063AD16B",1)</f>
        <v>=DISPIMG("ID_9462E0A2C21344C785010BFE063AD16B",1)</v>
      </c>
      <c r="N8" s="20" t="s">
        <v>41</v>
      </c>
      <c r="O8" s="21">
        <v>60</v>
      </c>
    </row>
    <row r="9" customHeight="1" spans="1:15">
      <c r="A9" s="16">
        <v>14</v>
      </c>
      <c r="B9" s="17" t="s">
        <v>16</v>
      </c>
      <c r="C9" s="29" t="s">
        <v>44</v>
      </c>
      <c r="D9" s="17" t="str">
        <f>VLOOKUP(C9,[1]Sheet1!$R:$R,1,0)</f>
        <v>020022</v>
      </c>
      <c r="E9" s="17" t="s">
        <v>45</v>
      </c>
      <c r="F9" s="13" t="s">
        <v>19</v>
      </c>
      <c r="G9" s="13" t="s">
        <v>20</v>
      </c>
      <c r="H9" s="15">
        <v>4</v>
      </c>
      <c r="I9" s="13" t="s">
        <v>39</v>
      </c>
      <c r="J9" s="20">
        <v>2</v>
      </c>
      <c r="K9" s="20">
        <f t="shared" si="0"/>
        <v>2</v>
      </c>
      <c r="L9" s="22" t="s">
        <v>40</v>
      </c>
      <c r="M9" s="12" t="str">
        <f>_xlfn.DISPIMG("ID_29B0B23551B241C79C6A3010C7208240",1)</f>
        <v>=DISPIMG("ID_29B0B23551B241C79C6A3010C7208240",1)</v>
      </c>
      <c r="N9" s="23" t="s">
        <v>46</v>
      </c>
      <c r="O9" s="21">
        <v>60</v>
      </c>
    </row>
    <row r="10" customHeight="1" spans="1:15">
      <c r="A10" s="16">
        <v>15</v>
      </c>
      <c r="B10" s="17" t="s">
        <v>16</v>
      </c>
      <c r="C10" s="29" t="s">
        <v>47</v>
      </c>
      <c r="D10" s="17" t="str">
        <f>VLOOKUP(C10,[1]Sheet1!$R:$R,1,0)</f>
        <v>020023</v>
      </c>
      <c r="E10" s="17" t="s">
        <v>48</v>
      </c>
      <c r="F10" s="13" t="s">
        <v>19</v>
      </c>
      <c r="G10" s="13" t="s">
        <v>20</v>
      </c>
      <c r="H10" s="15">
        <v>2</v>
      </c>
      <c r="I10" s="13" t="s">
        <v>39</v>
      </c>
      <c r="J10" s="20">
        <v>2</v>
      </c>
      <c r="K10" s="20">
        <f t="shared" si="0"/>
        <v>0</v>
      </c>
      <c r="L10" s="20">
        <v>2</v>
      </c>
      <c r="M10" s="12" t="str">
        <f>_xlfn.DISPIMG("ID_E4A831A828EC425EAB9E8B1B3BAEE30D",1)</f>
        <v>=DISPIMG("ID_E4A831A828EC425EAB9E8B1B3BAEE30D",1)</v>
      </c>
      <c r="N10" s="20" t="s">
        <v>36</v>
      </c>
      <c r="O10" s="21">
        <v>60</v>
      </c>
    </row>
    <row r="11" customHeight="1" spans="1:15">
      <c r="A11" s="16">
        <v>16</v>
      </c>
      <c r="B11" s="17" t="s">
        <v>16</v>
      </c>
      <c r="C11" s="29" t="s">
        <v>49</v>
      </c>
      <c r="D11" s="17" t="str">
        <f>VLOOKUP(C11,[1]Sheet1!$R:$R,1,0)</f>
        <v>020024</v>
      </c>
      <c r="E11" s="17" t="s">
        <v>50</v>
      </c>
      <c r="F11" s="13" t="s">
        <v>19</v>
      </c>
      <c r="G11" s="13" t="s">
        <v>20</v>
      </c>
      <c r="H11" s="15">
        <v>1</v>
      </c>
      <c r="I11" s="13" t="s">
        <v>39</v>
      </c>
      <c r="J11" s="20">
        <v>1</v>
      </c>
      <c r="K11" s="20">
        <f t="shared" si="0"/>
        <v>0</v>
      </c>
      <c r="L11" s="20">
        <v>1</v>
      </c>
      <c r="M11" s="12"/>
      <c r="N11" s="20" t="s">
        <v>22</v>
      </c>
      <c r="O11" s="21">
        <v>60</v>
      </c>
    </row>
    <row r="12" customHeight="1" spans="1:15">
      <c r="A12" s="16">
        <v>17</v>
      </c>
      <c r="B12" s="17" t="s">
        <v>16</v>
      </c>
      <c r="C12" s="29" t="s">
        <v>51</v>
      </c>
      <c r="D12" s="17" t="str">
        <f>VLOOKUP(C12,[1]Sheet1!$R:$R,1,0)</f>
        <v>020025</v>
      </c>
      <c r="E12" s="17" t="s">
        <v>52</v>
      </c>
      <c r="F12" s="13" t="s">
        <v>19</v>
      </c>
      <c r="G12" s="13" t="s">
        <v>20</v>
      </c>
      <c r="H12" s="15">
        <v>1</v>
      </c>
      <c r="I12" s="13" t="s">
        <v>39</v>
      </c>
      <c r="J12" s="20">
        <v>1</v>
      </c>
      <c r="K12" s="20">
        <f t="shared" si="0"/>
        <v>0</v>
      </c>
      <c r="L12" s="20">
        <v>1</v>
      </c>
      <c r="M12" s="12" t="str">
        <f>_xlfn.DISPIMG("ID_5D001B5E9C4147ECAEBB513875E145DC",1)</f>
        <v>=DISPIMG("ID_5D001B5E9C4147ECAEBB513875E145DC",1)</v>
      </c>
      <c r="N12" s="20" t="s">
        <v>26</v>
      </c>
      <c r="O12" s="21">
        <v>60</v>
      </c>
    </row>
    <row r="13" customHeight="1" spans="1:15">
      <c r="A13" s="16">
        <v>18</v>
      </c>
      <c r="B13" s="17" t="s">
        <v>16</v>
      </c>
      <c r="C13" s="29" t="s">
        <v>53</v>
      </c>
      <c r="D13" s="17" t="str">
        <f>VLOOKUP(C13,[1]Sheet1!$R:$R,1,0)</f>
        <v>020026</v>
      </c>
      <c r="E13" s="17" t="s">
        <v>54</v>
      </c>
      <c r="F13" s="13" t="s">
        <v>19</v>
      </c>
      <c r="G13" s="13" t="s">
        <v>20</v>
      </c>
      <c r="H13" s="15">
        <v>9</v>
      </c>
      <c r="I13" s="13" t="s">
        <v>55</v>
      </c>
      <c r="J13" s="20">
        <v>9</v>
      </c>
      <c r="K13" s="20">
        <f t="shared" si="0"/>
        <v>0</v>
      </c>
      <c r="L13" s="20">
        <v>9</v>
      </c>
      <c r="M13" s="12" t="str">
        <f>_xlfn.DISPIMG("ID_3862CC27F0DD4253BC7EA2824D3C7CF2",1)</f>
        <v>=DISPIMG("ID_3862CC27F0DD4253BC7EA2824D3C7CF2",1)</v>
      </c>
      <c r="N13" s="20" t="s">
        <v>26</v>
      </c>
      <c r="O13" s="21">
        <v>60</v>
      </c>
    </row>
    <row r="14" customHeight="1" spans="1:15">
      <c r="A14" s="16">
        <v>19</v>
      </c>
      <c r="B14" s="17" t="s">
        <v>16</v>
      </c>
      <c r="C14" s="29" t="s">
        <v>56</v>
      </c>
      <c r="D14" s="17" t="str">
        <f>VLOOKUP(C14,[1]Sheet1!$R:$R,1,0)</f>
        <v>020028</v>
      </c>
      <c r="E14" s="17" t="s">
        <v>57</v>
      </c>
      <c r="F14" s="13" t="s">
        <v>19</v>
      </c>
      <c r="G14" s="13" t="s">
        <v>20</v>
      </c>
      <c r="H14" s="15">
        <v>1</v>
      </c>
      <c r="I14" s="13" t="s">
        <v>58</v>
      </c>
      <c r="J14" s="20">
        <v>2</v>
      </c>
      <c r="K14" s="20">
        <v>1</v>
      </c>
      <c r="L14" s="20">
        <v>1</v>
      </c>
      <c r="M14" s="12" t="str">
        <f>_xlfn.DISPIMG("ID_3C4842B80EA04E7F98D6E5F72A3AF0F1",1)</f>
        <v>=DISPIMG("ID_3C4842B80EA04E7F98D6E5F72A3AF0F1",1)</v>
      </c>
      <c r="N14" s="20" t="s">
        <v>26</v>
      </c>
      <c r="O14" s="21">
        <v>60</v>
      </c>
    </row>
    <row r="15" customHeight="1" spans="1:15">
      <c r="A15" s="16">
        <v>20</v>
      </c>
      <c r="B15" s="17" t="s">
        <v>16</v>
      </c>
      <c r="C15" s="29" t="s">
        <v>59</v>
      </c>
      <c r="D15" s="17" t="str">
        <f>VLOOKUP(C15,[1]Sheet1!$R:$R,1,0)</f>
        <v>020029</v>
      </c>
      <c r="E15" s="17" t="s">
        <v>60</v>
      </c>
      <c r="F15" s="13" t="s">
        <v>19</v>
      </c>
      <c r="G15" s="13" t="s">
        <v>61</v>
      </c>
      <c r="H15" s="15">
        <v>46</v>
      </c>
      <c r="I15" s="13" t="s">
        <v>55</v>
      </c>
      <c r="J15" s="20">
        <v>46</v>
      </c>
      <c r="K15" s="20">
        <f t="shared" si="0"/>
        <v>0</v>
      </c>
      <c r="L15" s="20">
        <v>46</v>
      </c>
      <c r="M15" s="12" t="str">
        <f>_xlfn.DISPIMG("ID_6BDD5DCC7C3041C08FDEBE1C4545A914",1)</f>
        <v>=DISPIMG("ID_6BDD5DCC7C3041C08FDEBE1C4545A914",1)</v>
      </c>
      <c r="N15" s="20" t="s">
        <v>62</v>
      </c>
      <c r="O15" s="21">
        <v>112</v>
      </c>
    </row>
    <row r="16" customHeight="1" spans="1:15">
      <c r="A16" s="16">
        <v>21</v>
      </c>
      <c r="B16" s="17" t="s">
        <v>16</v>
      </c>
      <c r="C16" s="29" t="s">
        <v>63</v>
      </c>
      <c r="D16" s="17" t="str">
        <f>VLOOKUP(C16,[1]Sheet1!$R:$R,1,0)</f>
        <v>020031</v>
      </c>
      <c r="E16" s="17" t="s">
        <v>64</v>
      </c>
      <c r="F16" s="13" t="s">
        <v>19</v>
      </c>
      <c r="G16" s="13" t="s">
        <v>30</v>
      </c>
      <c r="H16" s="15">
        <v>1</v>
      </c>
      <c r="I16" s="13" t="s">
        <v>65</v>
      </c>
      <c r="J16" s="20">
        <v>1</v>
      </c>
      <c r="K16" s="20">
        <f t="shared" si="0"/>
        <v>0</v>
      </c>
      <c r="L16" s="20">
        <v>1</v>
      </c>
      <c r="M16" s="12" t="str">
        <f>_xlfn.DISPIMG("ID_6BDD5DCC7C3041C08FDEBE1C4545A914",1)</f>
        <v>=DISPIMG("ID_6BDD5DCC7C3041C08FDEBE1C4545A914",1)</v>
      </c>
      <c r="N16" s="20" t="s">
        <v>62</v>
      </c>
      <c r="O16" s="21">
        <v>105</v>
      </c>
    </row>
    <row r="17" customHeight="1" spans="1:15">
      <c r="A17" s="16">
        <v>22</v>
      </c>
      <c r="B17" s="17" t="s">
        <v>16</v>
      </c>
      <c r="C17" s="29" t="s">
        <v>66</v>
      </c>
      <c r="D17" s="17" t="str">
        <f>VLOOKUP(C17,[1]Sheet1!$R:$R,1,0)</f>
        <v>020032</v>
      </c>
      <c r="E17" s="17" t="s">
        <v>52</v>
      </c>
      <c r="F17" s="13" t="s">
        <v>19</v>
      </c>
      <c r="G17" s="13" t="s">
        <v>20</v>
      </c>
      <c r="H17" s="15">
        <v>1</v>
      </c>
      <c r="I17" s="13" t="s">
        <v>65</v>
      </c>
      <c r="J17" s="20">
        <v>1</v>
      </c>
      <c r="K17" s="20">
        <f t="shared" si="0"/>
        <v>0</v>
      </c>
      <c r="L17" s="20">
        <v>1</v>
      </c>
      <c r="M17" s="12" t="str">
        <f>_xlfn.DISPIMG("ID_4C1F8EC995FC4CA3AFCF5453332199BA",1)</f>
        <v>=DISPIMG("ID_4C1F8EC995FC4CA3AFCF5453332199BA",1)</v>
      </c>
      <c r="N17" s="20" t="s">
        <v>62</v>
      </c>
      <c r="O17" s="21">
        <v>105</v>
      </c>
    </row>
    <row r="18" customHeight="1" spans="1:15">
      <c r="A18" s="16">
        <v>23</v>
      </c>
      <c r="B18" s="17" t="s">
        <v>16</v>
      </c>
      <c r="C18" s="29" t="s">
        <v>67</v>
      </c>
      <c r="D18" s="17" t="str">
        <f>VLOOKUP(C18,[1]Sheet1!$R:$R,1,0)</f>
        <v>020033</v>
      </c>
      <c r="E18" s="17" t="s">
        <v>68</v>
      </c>
      <c r="F18" s="13" t="s">
        <v>19</v>
      </c>
      <c r="G18" s="13" t="s">
        <v>20</v>
      </c>
      <c r="H18" s="15">
        <v>1</v>
      </c>
      <c r="I18" s="13" t="s">
        <v>65</v>
      </c>
      <c r="J18" s="20">
        <v>1</v>
      </c>
      <c r="K18" s="20">
        <f t="shared" si="0"/>
        <v>0</v>
      </c>
      <c r="L18" s="20">
        <v>1</v>
      </c>
      <c r="M18" s="12" t="str">
        <f>_xlfn.DISPIMG("ID_A66CB906F6224BB1B3954FABFE354BFC",1)</f>
        <v>=DISPIMG("ID_A66CB906F6224BB1B3954FABFE354BFC",1)</v>
      </c>
      <c r="N18" s="20" t="s">
        <v>26</v>
      </c>
      <c r="O18" s="21">
        <v>105</v>
      </c>
    </row>
    <row r="19" customHeight="1" spans="1:15">
      <c r="A19" s="16">
        <v>24</v>
      </c>
      <c r="B19" s="17" t="s">
        <v>16</v>
      </c>
      <c r="C19" s="29" t="s">
        <v>69</v>
      </c>
      <c r="D19" s="17" t="str">
        <f>VLOOKUP(C19,[1]Sheet1!$R:$R,1,0)</f>
        <v>020034</v>
      </c>
      <c r="E19" s="17" t="s">
        <v>70</v>
      </c>
      <c r="F19" s="13" t="s">
        <v>19</v>
      </c>
      <c r="G19" s="13" t="s">
        <v>20</v>
      </c>
      <c r="H19" s="15">
        <v>1</v>
      </c>
      <c r="I19" s="13" t="s">
        <v>71</v>
      </c>
      <c r="J19" s="20">
        <v>1</v>
      </c>
      <c r="K19" s="20">
        <f t="shared" si="0"/>
        <v>0</v>
      </c>
      <c r="L19" s="20">
        <v>1</v>
      </c>
      <c r="M19" s="12" t="str">
        <f>_xlfn.DISPIMG("ID_04E8ED9E47EA40CA8F3AEDFE2D2DAD94",1)</f>
        <v>=DISPIMG("ID_04E8ED9E47EA40CA8F3AEDFE2D2DAD94",1)</v>
      </c>
      <c r="N19" s="20" t="s">
        <v>26</v>
      </c>
      <c r="O19" s="21">
        <v>104</v>
      </c>
    </row>
    <row r="20" customHeight="1" spans="1:15">
      <c r="A20" s="12">
        <v>25</v>
      </c>
      <c r="B20" s="13" t="s">
        <v>16</v>
      </c>
      <c r="C20" s="28" t="s">
        <v>72</v>
      </c>
      <c r="D20" s="14" t="str">
        <f>VLOOKUP(C20,[1]Sheet1!$R:$R,1,0)</f>
        <v>020035</v>
      </c>
      <c r="E20" s="14" t="s">
        <v>73</v>
      </c>
      <c r="F20" s="13" t="s">
        <v>19</v>
      </c>
      <c r="G20" s="13" t="s">
        <v>20</v>
      </c>
      <c r="H20" s="15">
        <v>2</v>
      </c>
      <c r="I20" s="13" t="s">
        <v>74</v>
      </c>
      <c r="J20" s="20">
        <v>2</v>
      </c>
      <c r="K20" s="20">
        <f t="shared" si="0"/>
        <v>0</v>
      </c>
      <c r="L20" s="20">
        <v>2</v>
      </c>
      <c r="M20" s="12" t="str">
        <f>_xlfn.DISPIMG("ID_CF190065ACA049AF8242D5717F29FDDC",1)</f>
        <v>=DISPIMG("ID_CF190065ACA049AF8242D5717F29FDDC",1)</v>
      </c>
      <c r="N20" s="20" t="s">
        <v>26</v>
      </c>
      <c r="O20" s="21">
        <v>60</v>
      </c>
    </row>
    <row r="21" customHeight="1" spans="1:15">
      <c r="A21" s="16">
        <v>27</v>
      </c>
      <c r="B21" s="17" t="s">
        <v>16</v>
      </c>
      <c r="C21" s="29" t="s">
        <v>75</v>
      </c>
      <c r="D21" s="17" t="str">
        <f>VLOOKUP(C21,[1]Sheet1!$R:$R,1,0)</f>
        <v>020037</v>
      </c>
      <c r="E21" s="17" t="s">
        <v>76</v>
      </c>
      <c r="F21" s="13" t="s">
        <v>19</v>
      </c>
      <c r="G21" s="13" t="s">
        <v>30</v>
      </c>
      <c r="H21" s="15">
        <v>1</v>
      </c>
      <c r="I21" s="13" t="s">
        <v>77</v>
      </c>
      <c r="J21" s="24">
        <f>H21</f>
        <v>1</v>
      </c>
      <c r="K21" s="20">
        <f t="shared" si="0"/>
        <v>0</v>
      </c>
      <c r="L21" s="20">
        <v>1</v>
      </c>
      <c r="M21" s="12" t="str">
        <f>_xlfn.DISPIMG("ID_E3104E42EBAE4A81A20D20CCC02D5541",1)</f>
        <v>=DISPIMG("ID_E3104E42EBAE4A81A20D20CCC02D5541",1)</v>
      </c>
      <c r="N21" s="20" t="s">
        <v>26</v>
      </c>
      <c r="O21" s="21">
        <v>60</v>
      </c>
    </row>
    <row r="22" customHeight="1" spans="1:15">
      <c r="A22" s="16">
        <v>28</v>
      </c>
      <c r="B22" s="17" t="s">
        <v>16</v>
      </c>
      <c r="C22" s="29" t="s">
        <v>78</v>
      </c>
      <c r="D22" s="17" t="str">
        <f>VLOOKUP(C22,[1]Sheet1!$R:$R,1,0)</f>
        <v>020039</v>
      </c>
      <c r="E22" s="17" t="s">
        <v>79</v>
      </c>
      <c r="F22" s="13" t="s">
        <v>19</v>
      </c>
      <c r="G22" s="13" t="s">
        <v>20</v>
      </c>
      <c r="H22" s="15">
        <v>1</v>
      </c>
      <c r="I22" s="13" t="s">
        <v>80</v>
      </c>
      <c r="J22" s="20">
        <v>1</v>
      </c>
      <c r="K22" s="20">
        <f t="shared" si="0"/>
        <v>0</v>
      </c>
      <c r="L22" s="20">
        <v>1</v>
      </c>
      <c r="M22" s="12" t="str">
        <f>_xlfn.DISPIMG("ID_6E53677B225B4877BDC54D8846C20857",1)</f>
        <v>=DISPIMG("ID_6E53677B225B4877BDC54D8846C20857",1)</v>
      </c>
      <c r="N22" s="20" t="s">
        <v>26</v>
      </c>
      <c r="O22" s="21">
        <v>60</v>
      </c>
    </row>
    <row r="23" customHeight="1" spans="1:15">
      <c r="A23" s="16">
        <v>30</v>
      </c>
      <c r="B23" s="17" t="s">
        <v>16</v>
      </c>
      <c r="C23" s="29" t="s">
        <v>81</v>
      </c>
      <c r="D23" s="17" t="str">
        <f>VLOOKUP(C23,[1]Sheet1!$R:$R,1,0)</f>
        <v>020041</v>
      </c>
      <c r="E23" s="17" t="s">
        <v>82</v>
      </c>
      <c r="F23" s="13" t="s">
        <v>19</v>
      </c>
      <c r="G23" s="13" t="s">
        <v>20</v>
      </c>
      <c r="H23" s="15">
        <v>1</v>
      </c>
      <c r="I23" s="13" t="s">
        <v>83</v>
      </c>
      <c r="J23" s="20">
        <v>1</v>
      </c>
      <c r="K23" s="20">
        <f t="shared" si="0"/>
        <v>0</v>
      </c>
      <c r="L23" s="20">
        <v>1</v>
      </c>
      <c r="M23" s="12" t="str">
        <f>_xlfn.DISPIMG("ID_7650716BE3D2425A802F766A8AC0746D",1)</f>
        <v>=DISPIMG("ID_7650716BE3D2425A802F766A8AC0746D",1)</v>
      </c>
      <c r="N23" s="20" t="s">
        <v>26</v>
      </c>
      <c r="O23" s="21">
        <v>60</v>
      </c>
    </row>
    <row r="24" customHeight="1" spans="1:15">
      <c r="A24" s="16">
        <v>32</v>
      </c>
      <c r="B24" s="17" t="s">
        <v>16</v>
      </c>
      <c r="C24" s="29" t="s">
        <v>84</v>
      </c>
      <c r="D24" s="17" t="str">
        <f>VLOOKUP(C24,[1]Sheet1!$R:$R,1,0)</f>
        <v>020043</v>
      </c>
      <c r="E24" s="17" t="s">
        <v>85</v>
      </c>
      <c r="F24" s="13" t="s">
        <v>19</v>
      </c>
      <c r="G24" s="13" t="s">
        <v>20</v>
      </c>
      <c r="H24" s="15">
        <v>5</v>
      </c>
      <c r="I24" s="13" t="s">
        <v>86</v>
      </c>
      <c r="J24" s="20">
        <v>5</v>
      </c>
      <c r="K24" s="20">
        <f t="shared" si="0"/>
        <v>0</v>
      </c>
      <c r="L24" s="20">
        <v>5</v>
      </c>
      <c r="M24" s="12" t="str">
        <f>_xlfn.DISPIMG("ID_37345397091C46E8BA8656906A48EB1B",1)</f>
        <v>=DISPIMG("ID_37345397091C46E8BA8656906A48EB1B",1)</v>
      </c>
      <c r="N24" s="20" t="s">
        <v>87</v>
      </c>
      <c r="O24" s="21">
        <v>60</v>
      </c>
    </row>
    <row r="25" customHeight="1" spans="1:15">
      <c r="A25" s="12">
        <v>33</v>
      </c>
      <c r="B25" s="13" t="s">
        <v>16</v>
      </c>
      <c r="C25" s="28" t="s">
        <v>88</v>
      </c>
      <c r="D25" s="14" t="str">
        <f>VLOOKUP(C25,[1]Sheet1!$R:$R,1,0)</f>
        <v>020044</v>
      </c>
      <c r="E25" s="14" t="s">
        <v>89</v>
      </c>
      <c r="F25" s="13" t="s">
        <v>19</v>
      </c>
      <c r="G25" s="13" t="s">
        <v>20</v>
      </c>
      <c r="H25" s="15">
        <v>1</v>
      </c>
      <c r="I25" s="13" t="s">
        <v>90</v>
      </c>
      <c r="J25" s="20">
        <v>1</v>
      </c>
      <c r="K25" s="20">
        <f t="shared" si="0"/>
        <v>0</v>
      </c>
      <c r="L25" s="20">
        <v>1</v>
      </c>
      <c r="M25" s="12" t="str">
        <f>_xlfn.DISPIMG("ID_FC5B150387724C3488BA2F06F8669E9A",1)</f>
        <v>=DISPIMG("ID_FC5B150387724C3488BA2F06F8669E9A",1)</v>
      </c>
      <c r="N25" s="20" t="s">
        <v>26</v>
      </c>
      <c r="O25" s="21">
        <v>60</v>
      </c>
    </row>
    <row r="26" customHeight="1" spans="1:15">
      <c r="A26" s="16">
        <v>34</v>
      </c>
      <c r="B26" s="17" t="s">
        <v>16</v>
      </c>
      <c r="C26" s="29" t="s">
        <v>91</v>
      </c>
      <c r="D26" s="17" t="str">
        <f>VLOOKUP(C26,[1]Sheet1!$R:$R,1,0)</f>
        <v>020045</v>
      </c>
      <c r="E26" s="17" t="s">
        <v>92</v>
      </c>
      <c r="F26" s="13" t="s">
        <v>19</v>
      </c>
      <c r="G26" s="13" t="s">
        <v>20</v>
      </c>
      <c r="H26" s="15">
        <v>1</v>
      </c>
      <c r="I26" s="13" t="s">
        <v>93</v>
      </c>
      <c r="J26" s="24">
        <f>H26</f>
        <v>1</v>
      </c>
      <c r="K26" s="20">
        <f t="shared" si="0"/>
        <v>0</v>
      </c>
      <c r="L26" s="20">
        <v>1</v>
      </c>
      <c r="M26" s="12" t="str">
        <f>_xlfn.DISPIMG("ID_158C70E41D684C599074BF3F7F0D1335",1)</f>
        <v>=DISPIMG("ID_158C70E41D684C599074BF3F7F0D1335",1)</v>
      </c>
      <c r="N26" s="20" t="s">
        <v>26</v>
      </c>
      <c r="O26" s="21">
        <v>60</v>
      </c>
    </row>
    <row r="27" ht="73" customHeight="1" spans="1:15">
      <c r="A27" s="16">
        <v>35</v>
      </c>
      <c r="B27" s="17" t="s">
        <v>16</v>
      </c>
      <c r="C27" s="29" t="s">
        <v>94</v>
      </c>
      <c r="D27" s="17" t="str">
        <f>VLOOKUP(C27,[1]Sheet1!$R:$R,1,0)</f>
        <v>020046</v>
      </c>
      <c r="E27" s="17" t="s">
        <v>95</v>
      </c>
      <c r="F27" s="13" t="s">
        <v>19</v>
      </c>
      <c r="G27" s="13" t="s">
        <v>20</v>
      </c>
      <c r="H27" s="18">
        <v>66</v>
      </c>
      <c r="I27" s="13" t="s">
        <v>96</v>
      </c>
      <c r="J27" s="20">
        <v>53</v>
      </c>
      <c r="K27" s="20">
        <f t="shared" si="0"/>
        <v>13</v>
      </c>
      <c r="L27" s="22">
        <v>45</v>
      </c>
      <c r="M27" s="12" t="str">
        <f>_xlfn.DISPIMG("ID_085E87B00DD54AE993D568DCB85359D2",1)</f>
        <v>=DISPIMG("ID_085E87B00DD54AE993D568DCB85359D2",1)</v>
      </c>
      <c r="N27" s="20" t="s">
        <v>26</v>
      </c>
      <c r="O27" s="21">
        <v>60</v>
      </c>
    </row>
    <row r="28" customHeight="1" spans="1:15">
      <c r="A28" s="16">
        <v>37</v>
      </c>
      <c r="B28" s="17" t="s">
        <v>16</v>
      </c>
      <c r="C28" s="29" t="s">
        <v>97</v>
      </c>
      <c r="D28" s="17" t="str">
        <f>VLOOKUP(C28,[1]Sheet1!$R:$R,1,0)</f>
        <v>020048</v>
      </c>
      <c r="E28" s="17" t="s">
        <v>95</v>
      </c>
      <c r="F28" s="13" t="s">
        <v>19</v>
      </c>
      <c r="G28" s="13" t="s">
        <v>20</v>
      </c>
      <c r="H28" s="15">
        <v>1</v>
      </c>
      <c r="I28" s="13" t="s">
        <v>98</v>
      </c>
      <c r="J28" s="20">
        <v>1</v>
      </c>
      <c r="K28" s="20">
        <f t="shared" si="0"/>
        <v>0</v>
      </c>
      <c r="L28" s="20">
        <v>1</v>
      </c>
      <c r="M28" s="12" t="str">
        <f>_xlfn.DISPIMG("ID_085E87B00DD54AE993D568DCB85359D2",1)</f>
        <v>=DISPIMG("ID_085E87B00DD54AE993D568DCB85359D2",1)</v>
      </c>
      <c r="N28" s="20" t="s">
        <v>26</v>
      </c>
      <c r="O28" s="21">
        <v>60</v>
      </c>
    </row>
    <row r="29" customHeight="1" spans="1:15">
      <c r="A29" s="16">
        <v>38</v>
      </c>
      <c r="B29" s="17" t="s">
        <v>16</v>
      </c>
      <c r="C29" s="29" t="s">
        <v>99</v>
      </c>
      <c r="D29" s="17" t="str">
        <f>VLOOKUP(C29,[1]Sheet1!$R:$R,1,0)</f>
        <v>020049</v>
      </c>
      <c r="E29" s="17" t="s">
        <v>100</v>
      </c>
      <c r="F29" s="13" t="s">
        <v>19</v>
      </c>
      <c r="G29" s="13" t="s">
        <v>20</v>
      </c>
      <c r="H29" s="15">
        <v>1</v>
      </c>
      <c r="I29" s="13" t="s">
        <v>101</v>
      </c>
      <c r="J29" s="20">
        <v>1</v>
      </c>
      <c r="K29" s="20">
        <f t="shared" si="0"/>
        <v>0</v>
      </c>
      <c r="L29" s="20">
        <v>1</v>
      </c>
      <c r="M29" s="9" t="str">
        <f>_xlfn.DISPIMG("ID_FC68ACCF0DAA482A9D2DF63D93B4DB47",1)</f>
        <v>=DISPIMG("ID_FC68ACCF0DAA482A9D2DF63D93B4DB47",1)</v>
      </c>
      <c r="N29" s="20" t="s">
        <v>26</v>
      </c>
      <c r="O29" s="21">
        <v>49</v>
      </c>
    </row>
    <row r="30" customHeight="1" spans="1:15">
      <c r="A30" s="16">
        <v>40</v>
      </c>
      <c r="B30" s="17" t="s">
        <v>16</v>
      </c>
      <c r="C30" s="29" t="s">
        <v>102</v>
      </c>
      <c r="D30" s="17" t="str">
        <f>VLOOKUP(C30,[1]Sheet1!$R:$R,1,0)</f>
        <v>020051</v>
      </c>
      <c r="E30" s="17" t="s">
        <v>103</v>
      </c>
      <c r="F30" s="13" t="s">
        <v>19</v>
      </c>
      <c r="G30" s="13" t="s">
        <v>20</v>
      </c>
      <c r="H30" s="15">
        <v>1</v>
      </c>
      <c r="I30" s="13" t="s">
        <v>101</v>
      </c>
      <c r="J30" s="20">
        <v>1</v>
      </c>
      <c r="K30" s="20">
        <f t="shared" si="0"/>
        <v>0</v>
      </c>
      <c r="L30" s="20">
        <v>1</v>
      </c>
      <c r="M30" s="12" t="str">
        <f>_xlfn.DISPIMG("ID_FE7804D5FF944A48A1DCE1C745455CA8",1)</f>
        <v>=DISPIMG("ID_FE7804D5FF944A48A1DCE1C745455CA8",1)</v>
      </c>
      <c r="N30" s="20" t="s">
        <v>26</v>
      </c>
      <c r="O30" s="21">
        <v>49</v>
      </c>
    </row>
    <row r="31" customHeight="1" spans="1:15">
      <c r="A31" s="16">
        <v>41</v>
      </c>
      <c r="B31" s="17" t="s">
        <v>16</v>
      </c>
      <c r="C31" s="29" t="s">
        <v>104</v>
      </c>
      <c r="D31" s="17" t="str">
        <f>VLOOKUP(C31,[1]Sheet1!$R:$R,1,0)</f>
        <v>020052</v>
      </c>
      <c r="E31" s="17" t="s">
        <v>89</v>
      </c>
      <c r="F31" s="13" t="s">
        <v>19</v>
      </c>
      <c r="G31" s="13" t="s">
        <v>20</v>
      </c>
      <c r="H31" s="15">
        <v>1</v>
      </c>
      <c r="I31" s="13" t="s">
        <v>101</v>
      </c>
      <c r="J31" s="20">
        <v>1</v>
      </c>
      <c r="K31" s="20">
        <f t="shared" si="0"/>
        <v>0</v>
      </c>
      <c r="L31" s="20">
        <v>1</v>
      </c>
      <c r="M31" s="12" t="str">
        <f>_xlfn.DISPIMG("ID_80B92AD5551645ECA7EB76DBFFF517DE",1)</f>
        <v>=DISPIMG("ID_80B92AD5551645ECA7EB76DBFFF517DE",1)</v>
      </c>
      <c r="N31" s="20" t="s">
        <v>26</v>
      </c>
      <c r="O31" s="21">
        <v>49</v>
      </c>
    </row>
    <row r="32" customHeight="1" spans="1:15">
      <c r="A32" s="16">
        <v>42</v>
      </c>
      <c r="B32" s="17" t="s">
        <v>16</v>
      </c>
      <c r="C32" s="29" t="s">
        <v>105</v>
      </c>
      <c r="D32" s="17" t="str">
        <f>VLOOKUP(C32,[1]Sheet1!$R:$R,1,0)</f>
        <v>020061</v>
      </c>
      <c r="E32" s="17" t="s">
        <v>106</v>
      </c>
      <c r="F32" s="13" t="s">
        <v>19</v>
      </c>
      <c r="G32" s="13" t="s">
        <v>20</v>
      </c>
      <c r="H32" s="15">
        <v>1</v>
      </c>
      <c r="I32" s="13" t="s">
        <v>77</v>
      </c>
      <c r="J32" s="20">
        <v>1</v>
      </c>
      <c r="K32" s="20">
        <f t="shared" si="0"/>
        <v>0</v>
      </c>
      <c r="L32" s="20" t="s">
        <v>107</v>
      </c>
      <c r="M32" s="12" t="str">
        <f>_xlfn.DISPIMG("ID_B45FE4FAF5A4416DB1EA86F68FBB29AD",1)</f>
        <v>=DISPIMG("ID_B45FE4FAF5A4416DB1EA86F68FBB29AD",1)</v>
      </c>
      <c r="N32" s="20" t="s">
        <v>26</v>
      </c>
      <c r="O32" s="21">
        <v>60</v>
      </c>
    </row>
    <row r="33" customHeight="1" spans="1:15">
      <c r="A33" s="16">
        <v>43</v>
      </c>
      <c r="B33" s="17" t="s">
        <v>108</v>
      </c>
      <c r="C33" s="29" t="s">
        <v>109</v>
      </c>
      <c r="D33" s="17" t="str">
        <f>VLOOKUP(C33,[1]Sheet1!$R:$R,1,0)</f>
        <v>030001</v>
      </c>
      <c r="E33" s="17" t="s">
        <v>110</v>
      </c>
      <c r="F33" s="13" t="s">
        <v>19</v>
      </c>
      <c r="G33" s="13" t="s">
        <v>61</v>
      </c>
      <c r="H33" s="15">
        <v>1</v>
      </c>
      <c r="I33" s="13" t="s">
        <v>111</v>
      </c>
      <c r="J33" s="20">
        <v>1</v>
      </c>
      <c r="K33" s="20">
        <f t="shared" si="0"/>
        <v>0</v>
      </c>
      <c r="L33" s="20">
        <v>1</v>
      </c>
      <c r="M33" s="12" t="str">
        <f>_xlfn.DISPIMG("ID_3E63536C1C3D4A4EA20CA6532585CAEB",1)</f>
        <v>=DISPIMG("ID_3E63536C1C3D4A4EA20CA6532585CAEB",1)</v>
      </c>
      <c r="N33" s="20" t="s">
        <v>112</v>
      </c>
      <c r="O33" s="21">
        <v>60</v>
      </c>
    </row>
    <row r="34" customHeight="1" spans="1:15">
      <c r="A34" s="12">
        <v>44</v>
      </c>
      <c r="B34" s="13" t="s">
        <v>108</v>
      </c>
      <c r="C34" s="28" t="s">
        <v>113</v>
      </c>
      <c r="D34" s="14" t="str">
        <f>VLOOKUP(C34,[1]Sheet1!$R:$R,1,0)</f>
        <v>030002</v>
      </c>
      <c r="E34" s="14" t="s">
        <v>114</v>
      </c>
      <c r="F34" s="13" t="s">
        <v>19</v>
      </c>
      <c r="G34" s="13" t="s">
        <v>61</v>
      </c>
      <c r="H34" s="15">
        <v>3</v>
      </c>
      <c r="I34" s="13" t="s">
        <v>115</v>
      </c>
      <c r="J34" s="20">
        <v>3</v>
      </c>
      <c r="K34" s="20">
        <f t="shared" si="0"/>
        <v>0</v>
      </c>
      <c r="L34" s="20">
        <v>3</v>
      </c>
      <c r="M34" s="12" t="str">
        <f>_xlfn.DISPIMG("ID_B8D728C5C13649599712441AF2862A2E",1)</f>
        <v>=DISPIMG("ID_B8D728C5C13649599712441AF2862A2E",1)</v>
      </c>
      <c r="N34" s="20" t="s">
        <v>116</v>
      </c>
      <c r="O34" s="21">
        <v>60</v>
      </c>
    </row>
    <row r="35" customHeight="1" spans="1:15">
      <c r="A35" s="12">
        <v>45</v>
      </c>
      <c r="B35" s="13" t="s">
        <v>108</v>
      </c>
      <c r="C35" s="28" t="s">
        <v>117</v>
      </c>
      <c r="D35" s="14" t="str">
        <f>VLOOKUP(C35,[1]Sheet1!$R:$R,1,0)</f>
        <v>030003</v>
      </c>
      <c r="E35" s="14" t="s">
        <v>118</v>
      </c>
      <c r="F35" s="13" t="s">
        <v>19</v>
      </c>
      <c r="G35" s="13" t="s">
        <v>61</v>
      </c>
      <c r="H35" s="15">
        <v>1</v>
      </c>
      <c r="I35" s="13" t="s">
        <v>119</v>
      </c>
      <c r="J35" s="20">
        <v>1</v>
      </c>
      <c r="K35" s="20">
        <f t="shared" si="0"/>
        <v>0</v>
      </c>
      <c r="L35" s="20">
        <v>1</v>
      </c>
      <c r="M35" s="12" t="str">
        <f>_xlfn.DISPIMG("ID_690C5C5ED15B4A56B0C79CFE94FDC81C",1)</f>
        <v>=DISPIMG("ID_690C5C5ED15B4A56B0C79CFE94FDC81C",1)</v>
      </c>
      <c r="N35" s="20" t="s">
        <v>112</v>
      </c>
      <c r="O35" s="21">
        <v>60</v>
      </c>
    </row>
    <row r="36" customHeight="1" spans="1:15">
      <c r="A36" s="16">
        <v>46</v>
      </c>
      <c r="B36" s="17" t="s">
        <v>108</v>
      </c>
      <c r="C36" s="29" t="s">
        <v>120</v>
      </c>
      <c r="D36" s="17" t="str">
        <f>VLOOKUP(C36,[1]Sheet1!$R:$R,1,0)</f>
        <v>030004</v>
      </c>
      <c r="E36" s="17" t="s">
        <v>121</v>
      </c>
      <c r="F36" s="13" t="s">
        <v>19</v>
      </c>
      <c r="G36" s="13" t="s">
        <v>61</v>
      </c>
      <c r="H36" s="15">
        <v>1</v>
      </c>
      <c r="I36" s="13" t="s">
        <v>122</v>
      </c>
      <c r="J36" s="20">
        <v>1</v>
      </c>
      <c r="K36" s="20">
        <f t="shared" si="0"/>
        <v>0</v>
      </c>
      <c r="L36" s="20" t="s">
        <v>107</v>
      </c>
      <c r="M36" s="12" t="str">
        <f>_xlfn.DISPIMG("ID_E4AB19866CC04D9BAEA61A36083B9537",1)</f>
        <v>=DISPIMG("ID_E4AB19866CC04D9BAEA61A36083B9537",1)</v>
      </c>
      <c r="N36" s="20" t="s">
        <v>112</v>
      </c>
      <c r="O36" s="21">
        <v>60</v>
      </c>
    </row>
    <row r="37" customHeight="1" spans="1:15">
      <c r="A37" s="16">
        <v>47</v>
      </c>
      <c r="B37" s="17" t="s">
        <v>108</v>
      </c>
      <c r="C37" s="29" t="s">
        <v>123</v>
      </c>
      <c r="D37" s="17" t="str">
        <f>VLOOKUP(C37,[1]Sheet1!$R:$R,1,0)</f>
        <v>030007</v>
      </c>
      <c r="E37" s="17" t="s">
        <v>124</v>
      </c>
      <c r="F37" s="13" t="s">
        <v>19</v>
      </c>
      <c r="G37" s="13" t="s">
        <v>20</v>
      </c>
      <c r="H37" s="15">
        <v>10</v>
      </c>
      <c r="I37" s="13" t="s">
        <v>125</v>
      </c>
      <c r="J37" s="20">
        <v>10</v>
      </c>
      <c r="K37" s="20">
        <f t="shared" si="0"/>
        <v>0</v>
      </c>
      <c r="L37" s="20">
        <v>10</v>
      </c>
      <c r="M37" s="12" t="str">
        <f>_xlfn.DISPIMG("ID_974E628AB83B48FB9D2D36849630DD1D",1)</f>
        <v>=DISPIMG("ID_974E628AB83B48FB9D2D36849630DD1D",1)</v>
      </c>
      <c r="N37" s="20" t="s">
        <v>126</v>
      </c>
      <c r="O37" s="21">
        <v>59</v>
      </c>
    </row>
    <row r="38" customHeight="1" spans="1:15">
      <c r="A38" s="19">
        <v>50</v>
      </c>
      <c r="B38" s="13" t="s">
        <v>127</v>
      </c>
      <c r="C38" s="28" t="s">
        <v>128</v>
      </c>
      <c r="D38" s="14" t="str">
        <f>VLOOKUP(C38,[1]Sheet1!$R:$R,1,0)</f>
        <v>050003</v>
      </c>
      <c r="E38" s="14" t="s">
        <v>129</v>
      </c>
      <c r="F38" s="13" t="s">
        <v>19</v>
      </c>
      <c r="G38" s="13" t="s">
        <v>20</v>
      </c>
      <c r="H38" s="15">
        <v>1</v>
      </c>
      <c r="I38" s="13" t="s">
        <v>130</v>
      </c>
      <c r="J38" s="20">
        <v>1</v>
      </c>
      <c r="K38" s="20">
        <f t="shared" si="0"/>
        <v>0</v>
      </c>
      <c r="L38" s="20">
        <v>1</v>
      </c>
      <c r="M38" s="12" t="str">
        <f>_xlfn.DISPIMG("ID_13B31B74C24843F3B83490E44CE9D698",1)</f>
        <v>=DISPIMG("ID_13B31B74C24843F3B83490E44CE9D698",1)</v>
      </c>
      <c r="N38" s="20" t="s">
        <v>26</v>
      </c>
      <c r="O38" s="21">
        <v>60</v>
      </c>
    </row>
    <row r="39" customHeight="1" spans="1:15">
      <c r="A39" s="12">
        <v>51</v>
      </c>
      <c r="B39" s="13" t="s">
        <v>127</v>
      </c>
      <c r="C39" s="28" t="s">
        <v>131</v>
      </c>
      <c r="D39" s="14" t="str">
        <f>VLOOKUP(C39,[1]Sheet1!$R:$R,1,0)</f>
        <v>050005</v>
      </c>
      <c r="E39" s="14" t="s">
        <v>132</v>
      </c>
      <c r="F39" s="13" t="s">
        <v>19</v>
      </c>
      <c r="G39" s="13" t="s">
        <v>20</v>
      </c>
      <c r="H39" s="15">
        <v>1</v>
      </c>
      <c r="I39" s="13" t="s">
        <v>133</v>
      </c>
      <c r="J39" s="20">
        <v>1</v>
      </c>
      <c r="K39" s="20">
        <f t="shared" si="0"/>
        <v>0</v>
      </c>
      <c r="L39" s="20">
        <v>1</v>
      </c>
      <c r="M39" s="12" t="str">
        <f>_xlfn.DISPIMG("ID_F49A10838C834F63B81AD4F597A4AB8D",1)</f>
        <v>=DISPIMG("ID_F49A10838C834F63B81AD4F597A4AB8D",1)</v>
      </c>
      <c r="N39" s="20" t="s">
        <v>116</v>
      </c>
      <c r="O39" s="21">
        <v>60</v>
      </c>
    </row>
    <row r="40" customHeight="1" spans="1:15">
      <c r="A40" s="12">
        <v>54</v>
      </c>
      <c r="B40" s="13" t="s">
        <v>127</v>
      </c>
      <c r="C40" s="28" t="s">
        <v>134</v>
      </c>
      <c r="D40" s="14" t="str">
        <f>VLOOKUP(C40,[1]Sheet1!$R:$R,1,0)</f>
        <v>050008</v>
      </c>
      <c r="E40" s="14" t="s">
        <v>135</v>
      </c>
      <c r="F40" s="13" t="s">
        <v>19</v>
      </c>
      <c r="G40" s="13" t="s">
        <v>61</v>
      </c>
      <c r="H40" s="15">
        <v>1</v>
      </c>
      <c r="I40" s="13" t="s">
        <v>136</v>
      </c>
      <c r="J40" s="20">
        <v>1</v>
      </c>
      <c r="K40" s="20">
        <f t="shared" si="0"/>
        <v>0</v>
      </c>
      <c r="L40" s="20">
        <v>1</v>
      </c>
      <c r="M40" s="12" t="str">
        <f>_xlfn.DISPIMG("ID_123256CAD8B8480AA5CC61662485F361",1)</f>
        <v>=DISPIMG("ID_123256CAD8B8480AA5CC61662485F361",1)</v>
      </c>
      <c r="N40" s="20" t="s">
        <v>116</v>
      </c>
      <c r="O40" s="21">
        <v>60</v>
      </c>
    </row>
    <row r="41" customHeight="1" spans="1:15">
      <c r="A41" s="12">
        <v>55</v>
      </c>
      <c r="B41" s="13" t="s">
        <v>127</v>
      </c>
      <c r="C41" s="28" t="s">
        <v>137</v>
      </c>
      <c r="D41" s="14" t="str">
        <f>VLOOKUP(C41,[1]Sheet1!$R:$R,1,0)</f>
        <v>050009</v>
      </c>
      <c r="E41" s="14" t="s">
        <v>138</v>
      </c>
      <c r="F41" s="13" t="s">
        <v>19</v>
      </c>
      <c r="G41" s="13" t="s">
        <v>61</v>
      </c>
      <c r="H41" s="15">
        <v>1</v>
      </c>
      <c r="I41" s="13" t="s">
        <v>136</v>
      </c>
      <c r="J41" s="20">
        <v>1</v>
      </c>
      <c r="K41" s="20">
        <f t="shared" si="0"/>
        <v>0</v>
      </c>
      <c r="L41" s="20" t="s">
        <v>107</v>
      </c>
      <c r="M41" s="12" t="str">
        <f>_xlfn.DISPIMG("ID_E40F459893D047E58DBD405FEBB1C7A0",1)</f>
        <v>=DISPIMG("ID_E40F459893D047E58DBD405FEBB1C7A0",1)</v>
      </c>
      <c r="N41" s="20" t="s">
        <v>116</v>
      </c>
      <c r="O41" s="21">
        <v>60</v>
      </c>
    </row>
    <row r="42" customHeight="1" spans="1:15">
      <c r="A42" s="12">
        <v>56</v>
      </c>
      <c r="B42" s="13" t="s">
        <v>127</v>
      </c>
      <c r="C42" s="28" t="s">
        <v>139</v>
      </c>
      <c r="D42" s="14" t="str">
        <f>VLOOKUP(C42,[1]Sheet1!$R:$R,1,0)</f>
        <v>050010</v>
      </c>
      <c r="E42" s="14" t="s">
        <v>140</v>
      </c>
      <c r="F42" s="13" t="s">
        <v>19</v>
      </c>
      <c r="G42" s="13" t="s">
        <v>61</v>
      </c>
      <c r="H42" s="15">
        <v>2</v>
      </c>
      <c r="I42" s="13" t="s">
        <v>136</v>
      </c>
      <c r="J42" s="20"/>
      <c r="K42" s="20">
        <f t="shared" si="0"/>
        <v>2</v>
      </c>
      <c r="L42" s="20">
        <v>2</v>
      </c>
      <c r="M42" s="12" t="str">
        <f>_xlfn.DISPIMG("ID_82973235F1514F58867A2E0CA44D5081",1)</f>
        <v>=DISPIMG("ID_82973235F1514F58867A2E0CA44D5081",1)</v>
      </c>
      <c r="N42" s="20" t="s">
        <v>116</v>
      </c>
      <c r="O42" s="21">
        <v>60</v>
      </c>
    </row>
    <row r="43" customHeight="1" spans="1:15">
      <c r="A43" s="12">
        <v>58</v>
      </c>
      <c r="B43" s="13" t="s">
        <v>127</v>
      </c>
      <c r="C43" s="28" t="s">
        <v>141</v>
      </c>
      <c r="D43" s="14" t="str">
        <f>VLOOKUP(C43,[1]Sheet1!$R:$R,1,0)</f>
        <v>050012</v>
      </c>
      <c r="E43" s="14" t="s">
        <v>142</v>
      </c>
      <c r="F43" s="13" t="s">
        <v>19</v>
      </c>
      <c r="G43" s="13" t="s">
        <v>61</v>
      </c>
      <c r="H43" s="15">
        <v>4</v>
      </c>
      <c r="I43" s="13" t="s">
        <v>111</v>
      </c>
      <c r="J43" s="20">
        <v>4</v>
      </c>
      <c r="K43" s="20">
        <f t="shared" si="0"/>
        <v>0</v>
      </c>
      <c r="L43" s="20">
        <v>4</v>
      </c>
      <c r="M43" s="12" t="str">
        <f>_xlfn.DISPIMG("ID_80DB4695771946328830156654C959FA",1)</f>
        <v>=DISPIMG("ID_80DB4695771946328830156654C959FA",1)</v>
      </c>
      <c r="N43" s="20" t="s">
        <v>116</v>
      </c>
      <c r="O43" s="21">
        <v>60</v>
      </c>
    </row>
    <row r="44" customHeight="1" spans="1:15">
      <c r="A44" s="12">
        <v>59</v>
      </c>
      <c r="B44" s="13" t="s">
        <v>127</v>
      </c>
      <c r="C44" s="28" t="s">
        <v>143</v>
      </c>
      <c r="D44" s="14" t="str">
        <f>VLOOKUP(C44,[1]Sheet1!$R:$R,1,0)</f>
        <v>050013</v>
      </c>
      <c r="E44" s="14" t="s">
        <v>144</v>
      </c>
      <c r="F44" s="13" t="s">
        <v>19</v>
      </c>
      <c r="G44" s="13" t="s">
        <v>61</v>
      </c>
      <c r="H44" s="15">
        <v>3</v>
      </c>
      <c r="I44" s="13" t="s">
        <v>115</v>
      </c>
      <c r="J44" s="20">
        <v>3</v>
      </c>
      <c r="K44" s="20">
        <f t="shared" si="0"/>
        <v>0</v>
      </c>
      <c r="L44" s="20">
        <v>3</v>
      </c>
      <c r="M44" s="12" t="str">
        <f>_xlfn.DISPIMG("ID_FD46E59EB5874A91817E0FE37216FA4A",1)</f>
        <v>=DISPIMG("ID_FD46E59EB5874A91817E0FE37216FA4A",1)</v>
      </c>
      <c r="N44" s="20" t="s">
        <v>116</v>
      </c>
      <c r="O44" s="21">
        <v>60</v>
      </c>
    </row>
    <row r="45" customHeight="1" spans="1:15">
      <c r="A45" s="12">
        <v>60</v>
      </c>
      <c r="B45" s="13" t="s">
        <v>127</v>
      </c>
      <c r="C45" s="28" t="s">
        <v>145</v>
      </c>
      <c r="D45" s="14" t="str">
        <f>VLOOKUP(C45,[1]Sheet1!$R:$R,1,0)</f>
        <v>050014</v>
      </c>
      <c r="E45" s="14" t="s">
        <v>146</v>
      </c>
      <c r="F45" s="13" t="s">
        <v>19</v>
      </c>
      <c r="G45" s="13" t="s">
        <v>61</v>
      </c>
      <c r="H45" s="15">
        <v>1</v>
      </c>
      <c r="I45" s="13" t="s">
        <v>115</v>
      </c>
      <c r="J45" s="20">
        <v>1</v>
      </c>
      <c r="K45" s="20">
        <v>0</v>
      </c>
      <c r="L45" s="22" t="s">
        <v>107</v>
      </c>
      <c r="M45" s="12" t="s">
        <v>147</v>
      </c>
      <c r="N45" s="12" t="s">
        <v>148</v>
      </c>
      <c r="O45" s="21">
        <v>60</v>
      </c>
    </row>
    <row r="46" customHeight="1" spans="1:15">
      <c r="A46" s="12">
        <v>61</v>
      </c>
      <c r="B46" s="13" t="s">
        <v>127</v>
      </c>
      <c r="C46" s="28" t="s">
        <v>149</v>
      </c>
      <c r="D46" s="14" t="str">
        <f>VLOOKUP(C46,[1]Sheet1!$R:$R,1,0)</f>
        <v>050015</v>
      </c>
      <c r="E46" s="14" t="s">
        <v>150</v>
      </c>
      <c r="F46" s="13" t="s">
        <v>19</v>
      </c>
      <c r="G46" s="13" t="s">
        <v>61</v>
      </c>
      <c r="H46" s="15">
        <v>1</v>
      </c>
      <c r="I46" s="13" t="s">
        <v>115</v>
      </c>
      <c r="J46" s="20">
        <v>1</v>
      </c>
      <c r="K46" s="20">
        <f t="shared" ref="K46:K91" si="1">H46-J46</f>
        <v>0</v>
      </c>
      <c r="L46" s="20">
        <v>1</v>
      </c>
      <c r="M46" s="12" t="str">
        <f>_xlfn.DISPIMG("ID_82973235F1514F58867A2E0CA44D5081",1)</f>
        <v>=DISPIMG("ID_82973235F1514F58867A2E0CA44D5081",1)</v>
      </c>
      <c r="N46" s="20" t="s">
        <v>116</v>
      </c>
      <c r="O46" s="21">
        <v>60</v>
      </c>
    </row>
    <row r="47" customHeight="1" spans="1:15">
      <c r="A47" s="12">
        <v>63</v>
      </c>
      <c r="B47" s="13" t="s">
        <v>127</v>
      </c>
      <c r="C47" s="28" t="s">
        <v>151</v>
      </c>
      <c r="D47" s="14" t="str">
        <f>VLOOKUP(C47,[1]Sheet1!$R:$R,1,0)</f>
        <v>050017</v>
      </c>
      <c r="E47" s="14" t="s">
        <v>152</v>
      </c>
      <c r="F47" s="13" t="s">
        <v>19</v>
      </c>
      <c r="G47" s="13" t="s">
        <v>61</v>
      </c>
      <c r="H47" s="18">
        <v>6</v>
      </c>
      <c r="I47" s="13" t="s">
        <v>115</v>
      </c>
      <c r="J47" s="20">
        <v>2</v>
      </c>
      <c r="K47" s="20">
        <f t="shared" si="1"/>
        <v>4</v>
      </c>
      <c r="L47" s="25">
        <v>6</v>
      </c>
      <c r="M47" s="26" t="str">
        <f>_xlfn.DISPIMG("ID_97680C730481415B89815D9577FE8D6E",1)</f>
        <v>=DISPIMG("ID_97680C730481415B89815D9577FE8D6E",1)</v>
      </c>
      <c r="N47" s="20" t="s">
        <v>153</v>
      </c>
      <c r="O47" s="21">
        <v>60</v>
      </c>
    </row>
    <row r="48" customHeight="1" spans="1:15">
      <c r="A48" s="12">
        <v>64</v>
      </c>
      <c r="B48" s="13" t="s">
        <v>127</v>
      </c>
      <c r="C48" s="28" t="s">
        <v>154</v>
      </c>
      <c r="D48" s="14" t="str">
        <f>VLOOKUP(C48,[1]Sheet1!$R:$R,1,0)</f>
        <v>050018</v>
      </c>
      <c r="E48" s="14" t="s">
        <v>155</v>
      </c>
      <c r="F48" s="13" t="s">
        <v>19</v>
      </c>
      <c r="G48" s="13" t="s">
        <v>61</v>
      </c>
      <c r="H48" s="15">
        <v>1</v>
      </c>
      <c r="I48" s="13" t="s">
        <v>136</v>
      </c>
      <c r="J48" s="20">
        <v>1</v>
      </c>
      <c r="K48" s="20">
        <f t="shared" si="1"/>
        <v>0</v>
      </c>
      <c r="L48" s="20">
        <v>1</v>
      </c>
      <c r="M48" s="12" t="str">
        <f t="shared" ref="M48:M51" si="2">_xlfn.DISPIMG("ID_C8D94F2E877C4BBDA5CA4144D5A2293C",1)</f>
        <v>=DISPIMG("ID_C8D94F2E877C4BBDA5CA4144D5A2293C",1)</v>
      </c>
      <c r="N48" s="20" t="s">
        <v>116</v>
      </c>
      <c r="O48" s="21">
        <v>60</v>
      </c>
    </row>
    <row r="49" customHeight="1" spans="1:15">
      <c r="A49" s="12">
        <v>65</v>
      </c>
      <c r="B49" s="13" t="s">
        <v>127</v>
      </c>
      <c r="C49" s="28" t="s">
        <v>156</v>
      </c>
      <c r="D49" s="14" t="str">
        <f>VLOOKUP(C49,[1]Sheet1!$R:$R,1,0)</f>
        <v>050019</v>
      </c>
      <c r="E49" s="14" t="s">
        <v>157</v>
      </c>
      <c r="F49" s="13" t="s">
        <v>19</v>
      </c>
      <c r="G49" s="13" t="s">
        <v>158</v>
      </c>
      <c r="H49" s="15">
        <v>1</v>
      </c>
      <c r="I49" s="13" t="s">
        <v>159</v>
      </c>
      <c r="J49" s="20">
        <v>1</v>
      </c>
      <c r="K49" s="20">
        <f t="shared" si="1"/>
        <v>0</v>
      </c>
      <c r="L49" s="20">
        <v>1</v>
      </c>
      <c r="M49" s="12" t="str">
        <f t="shared" si="2"/>
        <v>=DISPIMG("ID_C8D94F2E877C4BBDA5CA4144D5A2293C",1)</v>
      </c>
      <c r="N49" s="20" t="s">
        <v>116</v>
      </c>
      <c r="O49" s="21">
        <v>60</v>
      </c>
    </row>
    <row r="50" customHeight="1" spans="1:15">
      <c r="A50" s="12">
        <v>66</v>
      </c>
      <c r="B50" s="13" t="s">
        <v>127</v>
      </c>
      <c r="C50" s="28" t="s">
        <v>160</v>
      </c>
      <c r="D50" s="14" t="str">
        <f>VLOOKUP(C50,[1]Sheet1!$R:$R,1,0)</f>
        <v>050020</v>
      </c>
      <c r="E50" s="14" t="s">
        <v>161</v>
      </c>
      <c r="F50" s="13" t="s">
        <v>19</v>
      </c>
      <c r="G50" s="13" t="s">
        <v>20</v>
      </c>
      <c r="H50" s="15">
        <v>1</v>
      </c>
      <c r="I50" s="13" t="s">
        <v>162</v>
      </c>
      <c r="J50" s="20"/>
      <c r="K50" s="20">
        <f t="shared" si="1"/>
        <v>1</v>
      </c>
      <c r="L50" s="20">
        <v>1</v>
      </c>
      <c r="M50" s="12" t="str">
        <f>_xlfn.DISPIMG("ID_2AF83B92F9D441EF9A7B640A77C36030",1)</f>
        <v>=DISPIMG("ID_2AF83B92F9D441EF9A7B640A77C36030",1)</v>
      </c>
      <c r="N50" s="20" t="s">
        <v>163</v>
      </c>
      <c r="O50" s="21">
        <v>60</v>
      </c>
    </row>
    <row r="51" customHeight="1" spans="1:15">
      <c r="A51" s="12">
        <v>69</v>
      </c>
      <c r="B51" s="13" t="s">
        <v>127</v>
      </c>
      <c r="C51" s="28" t="s">
        <v>164</v>
      </c>
      <c r="D51" s="14" t="str">
        <f>VLOOKUP(C51,[1]Sheet1!$R:$R,1,0)</f>
        <v>050023</v>
      </c>
      <c r="E51" s="14" t="s">
        <v>155</v>
      </c>
      <c r="F51" s="13" t="s">
        <v>19</v>
      </c>
      <c r="G51" s="13" t="s">
        <v>61</v>
      </c>
      <c r="H51" s="15">
        <v>1</v>
      </c>
      <c r="I51" s="13" t="s">
        <v>165</v>
      </c>
      <c r="J51" s="20">
        <v>1</v>
      </c>
      <c r="K51" s="20">
        <f t="shared" si="1"/>
        <v>0</v>
      </c>
      <c r="L51" s="20" t="s">
        <v>107</v>
      </c>
      <c r="M51" s="12" t="str">
        <f t="shared" si="2"/>
        <v>=DISPIMG("ID_C8D94F2E877C4BBDA5CA4144D5A2293C",1)</v>
      </c>
      <c r="N51" s="20" t="s">
        <v>116</v>
      </c>
      <c r="O51" s="21">
        <v>60</v>
      </c>
    </row>
    <row r="52" customHeight="1" spans="1:15">
      <c r="A52" s="12">
        <v>71</v>
      </c>
      <c r="B52" s="13" t="s">
        <v>127</v>
      </c>
      <c r="C52" s="28" t="s">
        <v>166</v>
      </c>
      <c r="D52" s="14" t="str">
        <f>VLOOKUP(C52,[1]Sheet1!$R:$R,1,0)</f>
        <v>050025</v>
      </c>
      <c r="E52" s="14" t="s">
        <v>167</v>
      </c>
      <c r="F52" s="13" t="s">
        <v>19</v>
      </c>
      <c r="G52" s="13" t="s">
        <v>61</v>
      </c>
      <c r="H52" s="15">
        <v>1</v>
      </c>
      <c r="I52" s="13" t="s">
        <v>119</v>
      </c>
      <c r="J52" s="20">
        <v>1</v>
      </c>
      <c r="K52" s="20">
        <f t="shared" si="1"/>
        <v>0</v>
      </c>
      <c r="L52" s="20">
        <v>1</v>
      </c>
      <c r="M52" s="12" t="str">
        <f>_xlfn.DISPIMG("ID_65C70DAD733E452EB3367FF3FF2E9EF1",1)</f>
        <v>=DISPIMG("ID_65C70DAD733E452EB3367FF3FF2E9EF1",1)</v>
      </c>
      <c r="N52" s="20" t="s">
        <v>116</v>
      </c>
      <c r="O52" s="21">
        <v>60</v>
      </c>
    </row>
    <row r="53" customHeight="1" spans="1:15">
      <c r="A53" s="12">
        <v>74</v>
      </c>
      <c r="B53" s="13" t="s">
        <v>127</v>
      </c>
      <c r="C53" s="28" t="s">
        <v>168</v>
      </c>
      <c r="D53" s="14" t="str">
        <f>VLOOKUP(C53,[1]Sheet1!$R:$R,1,0)</f>
        <v>050028</v>
      </c>
      <c r="E53" s="14" t="s">
        <v>169</v>
      </c>
      <c r="F53" s="13" t="s">
        <v>19</v>
      </c>
      <c r="G53" s="13" t="s">
        <v>61</v>
      </c>
      <c r="H53" s="15">
        <v>1</v>
      </c>
      <c r="I53" s="13" t="s">
        <v>170</v>
      </c>
      <c r="J53" s="20">
        <v>1</v>
      </c>
      <c r="K53" s="20">
        <f t="shared" si="1"/>
        <v>0</v>
      </c>
      <c r="L53" s="20">
        <v>1</v>
      </c>
      <c r="M53" s="12" t="str">
        <f>_xlfn.DISPIMG("ID_82973235F1514F58867A2E0CA44D5081",1)</f>
        <v>=DISPIMG("ID_82973235F1514F58867A2E0CA44D5081",1)</v>
      </c>
      <c r="N53" s="20" t="s">
        <v>116</v>
      </c>
      <c r="O53" s="21">
        <v>60</v>
      </c>
    </row>
    <row r="54" customHeight="1" spans="1:15">
      <c r="A54" s="12">
        <v>75</v>
      </c>
      <c r="B54" s="13" t="s">
        <v>127</v>
      </c>
      <c r="C54" s="28" t="s">
        <v>171</v>
      </c>
      <c r="D54" s="14" t="str">
        <f>VLOOKUP(C54,[1]Sheet1!$R:$R,1,0)</f>
        <v>050029</v>
      </c>
      <c r="E54" s="14" t="s">
        <v>172</v>
      </c>
      <c r="F54" s="13" t="s">
        <v>19</v>
      </c>
      <c r="G54" s="13" t="s">
        <v>61</v>
      </c>
      <c r="H54" s="15">
        <v>1</v>
      </c>
      <c r="I54" s="13" t="s">
        <v>170</v>
      </c>
      <c r="J54" s="20">
        <v>1</v>
      </c>
      <c r="K54" s="20">
        <f t="shared" si="1"/>
        <v>0</v>
      </c>
      <c r="L54" s="20">
        <v>1</v>
      </c>
      <c r="M54" s="12" t="str">
        <f>_xlfn.DISPIMG("ID_D35A6BA124294EA5802C60A88B6AF4FB",1)</f>
        <v>=DISPIMG("ID_D35A6BA124294EA5802C60A88B6AF4FB",1)</v>
      </c>
      <c r="N54" s="20" t="s">
        <v>116</v>
      </c>
      <c r="O54" s="21">
        <v>60</v>
      </c>
    </row>
    <row r="55" customHeight="1" spans="1:15">
      <c r="A55" s="12">
        <v>76</v>
      </c>
      <c r="B55" s="13" t="s">
        <v>127</v>
      </c>
      <c r="C55" s="28" t="s">
        <v>173</v>
      </c>
      <c r="D55" s="14" t="str">
        <f>VLOOKUP(C55,[1]Sheet1!$R:$R,1,0)</f>
        <v>050030</v>
      </c>
      <c r="E55" s="14" t="s">
        <v>174</v>
      </c>
      <c r="F55" s="13" t="s">
        <v>19</v>
      </c>
      <c r="G55" s="13" t="s">
        <v>61</v>
      </c>
      <c r="H55" s="15">
        <v>2</v>
      </c>
      <c r="I55" s="13" t="s">
        <v>170</v>
      </c>
      <c r="J55" s="20">
        <v>2</v>
      </c>
      <c r="K55" s="20">
        <f t="shared" si="1"/>
        <v>0</v>
      </c>
      <c r="L55" s="20">
        <v>2</v>
      </c>
      <c r="M55" s="20" t="str">
        <f>_xlfn.DISPIMG("ID_221F3031F76145CAAC3E3A09022B7740",1)</f>
        <v>=DISPIMG("ID_221F3031F76145CAAC3E3A09022B7740",1)</v>
      </c>
      <c r="N55" s="20" t="s">
        <v>116</v>
      </c>
      <c r="O55" s="21">
        <v>60</v>
      </c>
    </row>
    <row r="56" customHeight="1" spans="1:15">
      <c r="A56" s="12">
        <v>77</v>
      </c>
      <c r="B56" s="13" t="s">
        <v>127</v>
      </c>
      <c r="C56" s="28" t="s">
        <v>175</v>
      </c>
      <c r="D56" s="14" t="str">
        <f>VLOOKUP(C56,[1]Sheet1!$R:$R,1,0)</f>
        <v>050031</v>
      </c>
      <c r="E56" s="14" t="s">
        <v>176</v>
      </c>
      <c r="F56" s="13" t="s">
        <v>19</v>
      </c>
      <c r="G56" s="13" t="s">
        <v>61</v>
      </c>
      <c r="H56" s="15">
        <v>1</v>
      </c>
      <c r="I56" s="13" t="s">
        <v>177</v>
      </c>
      <c r="J56" s="20">
        <v>0</v>
      </c>
      <c r="K56" s="20">
        <f t="shared" si="1"/>
        <v>1</v>
      </c>
      <c r="L56" s="25">
        <v>1</v>
      </c>
      <c r="M56" s="12" t="s">
        <v>147</v>
      </c>
      <c r="N56" s="12" t="s">
        <v>148</v>
      </c>
      <c r="O56" s="21">
        <v>60</v>
      </c>
    </row>
    <row r="57" customHeight="1" spans="1:15">
      <c r="A57" s="12">
        <v>78</v>
      </c>
      <c r="B57" s="13" t="s">
        <v>127</v>
      </c>
      <c r="C57" s="28" t="s">
        <v>178</v>
      </c>
      <c r="D57" s="14" t="str">
        <f>VLOOKUP(C57,[1]Sheet1!$R:$R,1,0)</f>
        <v>050032</v>
      </c>
      <c r="E57" s="14" t="s">
        <v>179</v>
      </c>
      <c r="F57" s="13" t="s">
        <v>19</v>
      </c>
      <c r="G57" s="13" t="s">
        <v>61</v>
      </c>
      <c r="H57" s="15">
        <v>1</v>
      </c>
      <c r="I57" s="13" t="s">
        <v>177</v>
      </c>
      <c r="J57" s="20">
        <v>1</v>
      </c>
      <c r="K57" s="20">
        <f t="shared" si="1"/>
        <v>0</v>
      </c>
      <c r="L57" s="20" t="s">
        <v>107</v>
      </c>
      <c r="M57" s="12" t="str">
        <f>_xlfn.DISPIMG("ID_852ECFFC4FA14713BDC55324D29718BE",1)</f>
        <v>=DISPIMG("ID_852ECFFC4FA14713BDC55324D29718BE",1)</v>
      </c>
      <c r="N57" s="20" t="s">
        <v>116</v>
      </c>
      <c r="O57" s="21">
        <v>60</v>
      </c>
    </row>
    <row r="58" customHeight="1" spans="1:15">
      <c r="A58" s="12">
        <v>81</v>
      </c>
      <c r="B58" s="13" t="s">
        <v>127</v>
      </c>
      <c r="C58" s="28" t="s">
        <v>180</v>
      </c>
      <c r="D58" s="14" t="str">
        <f>VLOOKUP(C58,[1]Sheet1!$R:$R,1,0)</f>
        <v>050035</v>
      </c>
      <c r="E58" s="14" t="s">
        <v>181</v>
      </c>
      <c r="F58" s="13" t="s">
        <v>19</v>
      </c>
      <c r="G58" s="13" t="s">
        <v>61</v>
      </c>
      <c r="H58" s="15">
        <v>16</v>
      </c>
      <c r="I58" s="13" t="s">
        <v>182</v>
      </c>
      <c r="J58" s="20">
        <v>16</v>
      </c>
      <c r="K58" s="20">
        <f t="shared" si="1"/>
        <v>0</v>
      </c>
      <c r="L58" s="20">
        <v>16</v>
      </c>
      <c r="M58" s="12" t="str">
        <f>_xlfn.DISPIMG("ID_D35A6BA124294EA5802C60A88B6AF4FB",1)</f>
        <v>=DISPIMG("ID_D35A6BA124294EA5802C60A88B6AF4FB",1)</v>
      </c>
      <c r="N58" s="20" t="s">
        <v>116</v>
      </c>
      <c r="O58" s="21">
        <v>60</v>
      </c>
    </row>
    <row r="59" customHeight="1" spans="1:15">
      <c r="A59" s="12">
        <v>82</v>
      </c>
      <c r="B59" s="13" t="s">
        <v>127</v>
      </c>
      <c r="C59" s="28" t="s">
        <v>183</v>
      </c>
      <c r="D59" s="14" t="str">
        <f>VLOOKUP(C59,[1]Sheet1!$R:$R,1,0)</f>
        <v>050036</v>
      </c>
      <c r="E59" s="14" t="s">
        <v>184</v>
      </c>
      <c r="F59" s="13" t="s">
        <v>19</v>
      </c>
      <c r="G59" s="13" t="s">
        <v>61</v>
      </c>
      <c r="H59" s="15">
        <v>30</v>
      </c>
      <c r="I59" s="13" t="s">
        <v>185</v>
      </c>
      <c r="J59" s="20">
        <v>30</v>
      </c>
      <c r="K59" s="20">
        <f t="shared" si="1"/>
        <v>0</v>
      </c>
      <c r="L59" s="20">
        <v>30</v>
      </c>
      <c r="M59" s="12" t="str">
        <f>_xlfn.DISPIMG("ID_2A2669468D9A4D7DAE8C8A71C8D154B9",1)</f>
        <v>=DISPIMG("ID_2A2669468D9A4D7DAE8C8A71C8D154B9",1)</v>
      </c>
      <c r="N59" s="20" t="s">
        <v>186</v>
      </c>
      <c r="O59" s="21">
        <v>60</v>
      </c>
    </row>
    <row r="60" customHeight="1" spans="1:15">
      <c r="A60" s="12">
        <v>83</v>
      </c>
      <c r="B60" s="13" t="s">
        <v>127</v>
      </c>
      <c r="C60" s="28" t="s">
        <v>187</v>
      </c>
      <c r="D60" s="14" t="str">
        <f>VLOOKUP(C60,[1]Sheet1!$R:$R,1,0)</f>
        <v>050037</v>
      </c>
      <c r="E60" s="14" t="s">
        <v>188</v>
      </c>
      <c r="F60" s="13" t="s">
        <v>19</v>
      </c>
      <c r="G60" s="13" t="s">
        <v>61</v>
      </c>
      <c r="H60" s="15">
        <v>20</v>
      </c>
      <c r="I60" s="13" t="s">
        <v>189</v>
      </c>
      <c r="J60" s="20">
        <v>20</v>
      </c>
      <c r="K60" s="20">
        <f t="shared" si="1"/>
        <v>0</v>
      </c>
      <c r="L60" s="20">
        <v>20</v>
      </c>
      <c r="M60" s="12" t="str">
        <f>_xlfn.DISPIMG("ID_D35A6BA124294EA5802C60A88B6AF4FB",1)</f>
        <v>=DISPIMG("ID_D35A6BA124294EA5802C60A88B6AF4FB",1)</v>
      </c>
      <c r="N60" s="20" t="s">
        <v>116</v>
      </c>
      <c r="O60" s="21">
        <v>60</v>
      </c>
    </row>
    <row r="61" customHeight="1" spans="1:15">
      <c r="A61" s="12">
        <v>90</v>
      </c>
      <c r="B61" s="13" t="s">
        <v>127</v>
      </c>
      <c r="C61" s="28" t="s">
        <v>190</v>
      </c>
      <c r="D61" s="14" t="str">
        <f>VLOOKUP(C61,[1]Sheet1!$R:$R,1,0)</f>
        <v>050044</v>
      </c>
      <c r="E61" s="14" t="s">
        <v>155</v>
      </c>
      <c r="F61" s="13" t="s">
        <v>19</v>
      </c>
      <c r="G61" s="13" t="s">
        <v>61</v>
      </c>
      <c r="H61" s="15">
        <v>2</v>
      </c>
      <c r="I61" s="13" t="s">
        <v>191</v>
      </c>
      <c r="J61" s="20">
        <v>2</v>
      </c>
      <c r="K61" s="20">
        <f t="shared" si="1"/>
        <v>0</v>
      </c>
      <c r="L61" s="20">
        <v>2</v>
      </c>
      <c r="M61" s="20" t="str">
        <f>_xlfn.DISPIMG("ID_99573DE34FF240A6A0F76C5A06CD5A68",1)</f>
        <v>=DISPIMG("ID_99573DE34FF240A6A0F76C5A06CD5A68",1)</v>
      </c>
      <c r="N61" s="20" t="s">
        <v>116</v>
      </c>
      <c r="O61" s="21">
        <v>60</v>
      </c>
    </row>
    <row r="62" customHeight="1" spans="1:15">
      <c r="A62" s="16">
        <v>91</v>
      </c>
      <c r="B62" s="17" t="s">
        <v>127</v>
      </c>
      <c r="C62" s="29" t="s">
        <v>192</v>
      </c>
      <c r="D62" s="17" t="str">
        <f>VLOOKUP(C62,[1]Sheet1!$R:$R,1,0)</f>
        <v>050045</v>
      </c>
      <c r="E62" s="17" t="s">
        <v>193</v>
      </c>
      <c r="F62" s="13" t="s">
        <v>19</v>
      </c>
      <c r="G62" s="13" t="s">
        <v>61</v>
      </c>
      <c r="H62" s="15">
        <v>12</v>
      </c>
      <c r="I62" s="13" t="s">
        <v>191</v>
      </c>
      <c r="J62" s="20">
        <v>12</v>
      </c>
      <c r="K62" s="20">
        <f t="shared" si="1"/>
        <v>0</v>
      </c>
      <c r="L62" s="20">
        <v>12</v>
      </c>
      <c r="M62" s="12" t="str">
        <f>_xlfn.DISPIMG("ID_ADC5BCDFEFAC438D96A29146D2E7624A",1)</f>
        <v>=DISPIMG("ID_ADC5BCDFEFAC438D96A29146D2E7624A",1)</v>
      </c>
      <c r="N62" s="20" t="s">
        <v>116</v>
      </c>
      <c r="O62" s="21">
        <v>60</v>
      </c>
    </row>
    <row r="63" customHeight="1" spans="1:15">
      <c r="A63" s="12">
        <v>92</v>
      </c>
      <c r="B63" s="13" t="s">
        <v>127</v>
      </c>
      <c r="C63" s="28" t="s">
        <v>194</v>
      </c>
      <c r="D63" s="14" t="str">
        <f>VLOOKUP(C63,[1]Sheet1!$R:$R,1,0)</f>
        <v>050046</v>
      </c>
      <c r="E63" s="14" t="s">
        <v>195</v>
      </c>
      <c r="F63" s="13" t="s">
        <v>19</v>
      </c>
      <c r="G63" s="13" t="s">
        <v>61</v>
      </c>
      <c r="H63" s="15">
        <v>1</v>
      </c>
      <c r="I63" s="13" t="s">
        <v>191</v>
      </c>
      <c r="J63" s="20">
        <v>1</v>
      </c>
      <c r="K63" s="20">
        <f t="shared" si="1"/>
        <v>0</v>
      </c>
      <c r="L63" s="20">
        <v>1</v>
      </c>
      <c r="M63" s="12" t="str">
        <f>_xlfn.DISPIMG("ID_D7A4B750A92C41609369E696D1191889",1)</f>
        <v>=DISPIMG("ID_D7A4B750A92C41609369E696D1191889",1)</v>
      </c>
      <c r="N63" s="20" t="s">
        <v>116</v>
      </c>
      <c r="O63" s="21">
        <v>60</v>
      </c>
    </row>
    <row r="64" customHeight="1" spans="1:15">
      <c r="A64" s="12">
        <v>97</v>
      </c>
      <c r="B64" s="13" t="s">
        <v>127</v>
      </c>
      <c r="C64" s="28" t="s">
        <v>196</v>
      </c>
      <c r="D64" s="14" t="str">
        <f>VLOOKUP(C64,[1]Sheet1!$R:$R,1,0)</f>
        <v>050051</v>
      </c>
      <c r="E64" s="14" t="s">
        <v>197</v>
      </c>
      <c r="F64" s="13" t="s">
        <v>19</v>
      </c>
      <c r="G64" s="13" t="s">
        <v>61</v>
      </c>
      <c r="H64" s="15">
        <v>1</v>
      </c>
      <c r="I64" s="13" t="s">
        <v>198</v>
      </c>
      <c r="J64" s="20">
        <v>1</v>
      </c>
      <c r="K64" s="20">
        <f t="shared" si="1"/>
        <v>0</v>
      </c>
      <c r="L64" s="20" t="s">
        <v>199</v>
      </c>
      <c r="M64" s="12" t="str">
        <f>_xlfn.DISPIMG("ID_CD94A27049C542EEAB5D9B3A00C86262",1)</f>
        <v>=DISPIMG("ID_CD94A27049C542EEAB5D9B3A00C86262",1)</v>
      </c>
      <c r="N64" s="20" t="s">
        <v>200</v>
      </c>
      <c r="O64" s="21">
        <v>60</v>
      </c>
    </row>
    <row r="65" customHeight="1" spans="1:15">
      <c r="A65" s="12">
        <v>98</v>
      </c>
      <c r="B65" s="13" t="s">
        <v>127</v>
      </c>
      <c r="C65" s="28" t="s">
        <v>201</v>
      </c>
      <c r="D65" s="14" t="str">
        <f>VLOOKUP(C65,[1]Sheet1!$R:$R,1,0)</f>
        <v>050052</v>
      </c>
      <c r="E65" s="14" t="s">
        <v>202</v>
      </c>
      <c r="F65" s="13" t="s">
        <v>19</v>
      </c>
      <c r="G65" s="13" t="s">
        <v>61</v>
      </c>
      <c r="H65" s="15">
        <v>8</v>
      </c>
      <c r="I65" s="13" t="s">
        <v>198</v>
      </c>
      <c r="J65" s="20">
        <v>8</v>
      </c>
      <c r="K65" s="20">
        <f t="shared" si="1"/>
        <v>0</v>
      </c>
      <c r="L65" s="20">
        <v>8</v>
      </c>
      <c r="M65" s="12" t="str">
        <f>_xlfn.DISPIMG("ID_D96F150C3F844734AFB5E5141C5E06CA",1)</f>
        <v>=DISPIMG("ID_D96F150C3F844734AFB5E5141C5E06CA",1)</v>
      </c>
      <c r="N65" s="20" t="s">
        <v>163</v>
      </c>
      <c r="O65" s="21">
        <v>60</v>
      </c>
    </row>
    <row r="66" customHeight="1" spans="1:15">
      <c r="A66" s="12">
        <v>99</v>
      </c>
      <c r="B66" s="13" t="s">
        <v>127</v>
      </c>
      <c r="C66" s="28" t="s">
        <v>203</v>
      </c>
      <c r="D66" s="14" t="str">
        <f>VLOOKUP(C66,[1]Sheet1!$R:$R,1,0)</f>
        <v>050053</v>
      </c>
      <c r="E66" s="14" t="s">
        <v>204</v>
      </c>
      <c r="F66" s="13" t="s">
        <v>19</v>
      </c>
      <c r="G66" s="13" t="s">
        <v>61</v>
      </c>
      <c r="H66" s="15">
        <v>4</v>
      </c>
      <c r="I66" s="13" t="s">
        <v>198</v>
      </c>
      <c r="J66" s="20">
        <v>0</v>
      </c>
      <c r="K66" s="20">
        <f t="shared" si="1"/>
        <v>4</v>
      </c>
      <c r="L66" s="25">
        <v>4</v>
      </c>
      <c r="M66" s="12" t="s">
        <v>147</v>
      </c>
      <c r="N66" s="27" t="s">
        <v>148</v>
      </c>
      <c r="O66" s="21">
        <v>60</v>
      </c>
    </row>
    <row r="67" customHeight="1" spans="1:15">
      <c r="A67" s="12">
        <v>101</v>
      </c>
      <c r="B67" s="13" t="s">
        <v>127</v>
      </c>
      <c r="C67" s="28" t="s">
        <v>205</v>
      </c>
      <c r="D67" s="14" t="str">
        <f>VLOOKUP(C67,[1]Sheet1!$R:$R,1,0)</f>
        <v>050055</v>
      </c>
      <c r="E67" s="14" t="s">
        <v>206</v>
      </c>
      <c r="F67" s="13" t="s">
        <v>19</v>
      </c>
      <c r="G67" s="13" t="s">
        <v>61</v>
      </c>
      <c r="H67" s="15">
        <v>3</v>
      </c>
      <c r="I67" s="13" t="s">
        <v>207</v>
      </c>
      <c r="J67" s="20">
        <v>0</v>
      </c>
      <c r="K67" s="20">
        <f t="shared" si="1"/>
        <v>3</v>
      </c>
      <c r="L67" s="25">
        <v>3</v>
      </c>
      <c r="M67" s="12" t="s">
        <v>147</v>
      </c>
      <c r="N67" s="27" t="s">
        <v>148</v>
      </c>
      <c r="O67" s="21">
        <v>60</v>
      </c>
    </row>
    <row r="68" customHeight="1" spans="1:15">
      <c r="A68" s="12">
        <v>105</v>
      </c>
      <c r="B68" s="13" t="s">
        <v>127</v>
      </c>
      <c r="C68" s="28" t="s">
        <v>208</v>
      </c>
      <c r="D68" s="14" t="str">
        <f>VLOOKUP(C68,[1]Sheet1!$R:$R,1,0)</f>
        <v>050059</v>
      </c>
      <c r="E68" s="14" t="s">
        <v>209</v>
      </c>
      <c r="F68" s="13" t="s">
        <v>19</v>
      </c>
      <c r="G68" s="13" t="s">
        <v>210</v>
      </c>
      <c r="H68" s="15">
        <v>1</v>
      </c>
      <c r="I68" s="13" t="s">
        <v>211</v>
      </c>
      <c r="J68" s="20">
        <v>1</v>
      </c>
      <c r="K68" s="20">
        <f t="shared" si="1"/>
        <v>0</v>
      </c>
      <c r="L68" s="20">
        <v>1</v>
      </c>
      <c r="M68" s="12" t="str">
        <f>_xlfn.DISPIMG("ID_49856E61E4124D43AA0C1C9CBB16B850",1)</f>
        <v>=DISPIMG("ID_49856E61E4124D43AA0C1C9CBB16B850",1)</v>
      </c>
      <c r="N68" s="20" t="s">
        <v>163</v>
      </c>
      <c r="O68" s="21">
        <v>60</v>
      </c>
    </row>
    <row r="69" customHeight="1" spans="1:15">
      <c r="A69" s="16">
        <v>106</v>
      </c>
      <c r="B69" s="17" t="s">
        <v>127</v>
      </c>
      <c r="C69" s="29" t="s">
        <v>212</v>
      </c>
      <c r="D69" s="17" t="str">
        <f>VLOOKUP(C69,[1]Sheet1!$R:$R,1,0)</f>
        <v>050060</v>
      </c>
      <c r="E69" s="17" t="s">
        <v>213</v>
      </c>
      <c r="F69" s="13" t="s">
        <v>19</v>
      </c>
      <c r="G69" s="13" t="s">
        <v>61</v>
      </c>
      <c r="H69" s="15">
        <v>5</v>
      </c>
      <c r="I69" s="13" t="s">
        <v>214</v>
      </c>
      <c r="J69" s="20">
        <v>5</v>
      </c>
      <c r="K69" s="20">
        <f t="shared" si="1"/>
        <v>0</v>
      </c>
      <c r="L69" s="20">
        <v>5</v>
      </c>
      <c r="M69" s="12" t="str">
        <f>_xlfn.DISPIMG("ID_ADC5BCDFEFAC438D96A29146D2E7624A",1)</f>
        <v>=DISPIMG("ID_ADC5BCDFEFAC438D96A29146D2E7624A",1)</v>
      </c>
      <c r="N69" s="20" t="s">
        <v>116</v>
      </c>
      <c r="O69" s="21">
        <v>60</v>
      </c>
    </row>
    <row r="70" customHeight="1" spans="1:15">
      <c r="A70" s="12">
        <v>107</v>
      </c>
      <c r="B70" s="13" t="s">
        <v>127</v>
      </c>
      <c r="C70" s="28" t="s">
        <v>215</v>
      </c>
      <c r="D70" s="14" t="str">
        <f>VLOOKUP(C70,[1]Sheet1!$R:$R,1,0)</f>
        <v>050061</v>
      </c>
      <c r="E70" s="14" t="s">
        <v>216</v>
      </c>
      <c r="F70" s="13" t="s">
        <v>19</v>
      </c>
      <c r="G70" s="13" t="s">
        <v>61</v>
      </c>
      <c r="H70" s="15">
        <v>2</v>
      </c>
      <c r="I70" s="13" t="s">
        <v>217</v>
      </c>
      <c r="J70" s="20">
        <v>2</v>
      </c>
      <c r="K70" s="20">
        <f t="shared" si="1"/>
        <v>0</v>
      </c>
      <c r="L70" s="20">
        <v>2</v>
      </c>
      <c r="M70" s="12" t="str">
        <f>_xlfn.DISPIMG("ID_82973235F1514F58867A2E0CA44D5081",1)</f>
        <v>=DISPIMG("ID_82973235F1514F58867A2E0CA44D5081",1)</v>
      </c>
      <c r="N70" s="20" t="s">
        <v>116</v>
      </c>
      <c r="O70" s="21">
        <v>60</v>
      </c>
    </row>
    <row r="71" customHeight="1" spans="1:15">
      <c r="A71" s="12">
        <v>108</v>
      </c>
      <c r="B71" s="13" t="s">
        <v>127</v>
      </c>
      <c r="C71" s="28" t="s">
        <v>218</v>
      </c>
      <c r="D71" s="14" t="str">
        <f>VLOOKUP(C71,[1]Sheet1!$R:$R,1,0)</f>
        <v>050062</v>
      </c>
      <c r="E71" s="14" t="s">
        <v>184</v>
      </c>
      <c r="F71" s="13" t="s">
        <v>19</v>
      </c>
      <c r="G71" s="13" t="s">
        <v>61</v>
      </c>
      <c r="H71" s="15">
        <v>8</v>
      </c>
      <c r="I71" s="13" t="s">
        <v>189</v>
      </c>
      <c r="J71" s="20">
        <v>8</v>
      </c>
      <c r="K71" s="20">
        <f t="shared" si="1"/>
        <v>0</v>
      </c>
      <c r="L71" s="20">
        <v>8</v>
      </c>
      <c r="M71" s="12" t="str">
        <f>_xlfn.DISPIMG("ID_D35A6BA124294EA5802C60A88B6AF4FB",1)</f>
        <v>=DISPIMG("ID_D35A6BA124294EA5802C60A88B6AF4FB",1)</v>
      </c>
      <c r="N71" s="20" t="s">
        <v>116</v>
      </c>
      <c r="O71" s="21">
        <v>60</v>
      </c>
    </row>
    <row r="72" customHeight="1" spans="1:15">
      <c r="A72" s="12">
        <v>110</v>
      </c>
      <c r="B72" s="13" t="s">
        <v>127</v>
      </c>
      <c r="C72" s="28" t="s">
        <v>219</v>
      </c>
      <c r="D72" s="14" t="str">
        <f>VLOOKUP(C72,[1]Sheet1!$R:$R,1,0)</f>
        <v>050064</v>
      </c>
      <c r="E72" s="14" t="s">
        <v>220</v>
      </c>
      <c r="F72" s="13" t="s">
        <v>19</v>
      </c>
      <c r="G72" s="13" t="s">
        <v>61</v>
      </c>
      <c r="H72" s="15">
        <v>1</v>
      </c>
      <c r="I72" s="13" t="s">
        <v>221</v>
      </c>
      <c r="J72" s="20">
        <v>1</v>
      </c>
      <c r="K72" s="20">
        <f t="shared" si="1"/>
        <v>0</v>
      </c>
      <c r="L72" s="20">
        <v>1</v>
      </c>
      <c r="M72" s="12" t="str">
        <f>_xlfn.DISPIMG("ID_817FC6045F5A468DB85C19C12CAEEEDA",1)</f>
        <v>=DISPIMG("ID_817FC6045F5A468DB85C19C12CAEEEDA",1)</v>
      </c>
      <c r="N72" s="20" t="s">
        <v>153</v>
      </c>
      <c r="O72" s="21">
        <v>60</v>
      </c>
    </row>
    <row r="73" customHeight="1" spans="1:15">
      <c r="A73" s="12">
        <v>111</v>
      </c>
      <c r="B73" s="13" t="s">
        <v>127</v>
      </c>
      <c r="C73" s="28" t="s">
        <v>222</v>
      </c>
      <c r="D73" s="14" t="str">
        <f>VLOOKUP(C73,[1]Sheet1!$R:$R,1,0)</f>
        <v>050065</v>
      </c>
      <c r="E73" s="14" t="s">
        <v>179</v>
      </c>
      <c r="F73" s="13" t="s">
        <v>19</v>
      </c>
      <c r="G73" s="13" t="s">
        <v>61</v>
      </c>
      <c r="H73" s="15">
        <v>1</v>
      </c>
      <c r="I73" s="13" t="s">
        <v>221</v>
      </c>
      <c r="J73" s="20">
        <v>1</v>
      </c>
      <c r="K73" s="20">
        <f t="shared" si="1"/>
        <v>0</v>
      </c>
      <c r="L73" s="20" t="s">
        <v>107</v>
      </c>
      <c r="M73" s="12" t="str">
        <f>_xlfn.DISPIMG("ID_852ECFFC4FA14713BDC55324D29718BE",1)</f>
        <v>=DISPIMG("ID_852ECFFC4FA14713BDC55324D29718BE",1)</v>
      </c>
      <c r="N73" s="20" t="s">
        <v>116</v>
      </c>
      <c r="O73" s="21">
        <v>60</v>
      </c>
    </row>
    <row r="74" customHeight="1" spans="1:15">
      <c r="A74" s="12">
        <v>112</v>
      </c>
      <c r="B74" s="13" t="s">
        <v>127</v>
      </c>
      <c r="C74" s="28" t="s">
        <v>223</v>
      </c>
      <c r="D74" s="14" t="str">
        <f>VLOOKUP(C74,[1]Sheet1!$R:$R,1,0)</f>
        <v>050066</v>
      </c>
      <c r="E74" s="14" t="s">
        <v>224</v>
      </c>
      <c r="F74" s="13" t="s">
        <v>19</v>
      </c>
      <c r="G74" s="13" t="s">
        <v>61</v>
      </c>
      <c r="H74" s="15">
        <v>1</v>
      </c>
      <c r="I74" s="13" t="s">
        <v>39</v>
      </c>
      <c r="J74" s="20">
        <v>1</v>
      </c>
      <c r="K74" s="20">
        <f t="shared" si="1"/>
        <v>0</v>
      </c>
      <c r="L74" s="20" t="s">
        <v>199</v>
      </c>
      <c r="M74" s="12" t="str">
        <f>_xlfn.DISPIMG("ID_DB1AF241CFA944AEA611EAFEF77FA8E2",1)</f>
        <v>=DISPIMG("ID_DB1AF241CFA944AEA611EAFEF77FA8E2",1)</v>
      </c>
      <c r="N74" s="20" t="s">
        <v>116</v>
      </c>
      <c r="O74" s="21">
        <v>60</v>
      </c>
    </row>
    <row r="75" customHeight="1" spans="1:15">
      <c r="A75" s="16">
        <v>113</v>
      </c>
      <c r="B75" s="17" t="s">
        <v>127</v>
      </c>
      <c r="C75" s="29" t="s">
        <v>225</v>
      </c>
      <c r="D75" s="17" t="str">
        <f>VLOOKUP(C75,[1]Sheet1!$R:$R,1,0)</f>
        <v>050067</v>
      </c>
      <c r="E75" s="17" t="s">
        <v>193</v>
      </c>
      <c r="F75" s="13" t="s">
        <v>19</v>
      </c>
      <c r="G75" s="13" t="s">
        <v>61</v>
      </c>
      <c r="H75" s="15">
        <v>12</v>
      </c>
      <c r="I75" s="13" t="s">
        <v>39</v>
      </c>
      <c r="J75" s="20">
        <v>12</v>
      </c>
      <c r="K75" s="20">
        <f t="shared" si="1"/>
        <v>0</v>
      </c>
      <c r="L75" s="20">
        <v>12</v>
      </c>
      <c r="M75" s="12" t="str">
        <f>_xlfn.DISPIMG("ID_ADC5BCDFEFAC438D96A29146D2E7624A",1)</f>
        <v>=DISPIMG("ID_ADC5BCDFEFAC438D96A29146D2E7624A",1)</v>
      </c>
      <c r="N75" s="20" t="s">
        <v>116</v>
      </c>
      <c r="O75" s="21">
        <v>60</v>
      </c>
    </row>
    <row r="76" customHeight="1" spans="1:15">
      <c r="A76" s="12">
        <v>114</v>
      </c>
      <c r="B76" s="13" t="s">
        <v>127</v>
      </c>
      <c r="C76" s="28" t="s">
        <v>226</v>
      </c>
      <c r="D76" s="14" t="str">
        <f>VLOOKUP(C76,[1]Sheet1!$R:$R,1,0)</f>
        <v>050068</v>
      </c>
      <c r="E76" s="14" t="s">
        <v>204</v>
      </c>
      <c r="F76" s="13" t="s">
        <v>19</v>
      </c>
      <c r="G76" s="13" t="s">
        <v>61</v>
      </c>
      <c r="H76" s="15">
        <v>12</v>
      </c>
      <c r="I76" s="13" t="s">
        <v>39</v>
      </c>
      <c r="J76" s="20">
        <v>12</v>
      </c>
      <c r="K76" s="20">
        <f t="shared" si="1"/>
        <v>0</v>
      </c>
      <c r="L76" s="20">
        <v>12</v>
      </c>
      <c r="M76" s="20" t="str">
        <f>_xlfn.DISPIMG("ID_221F3031F76145CAAC3E3A09022B7740",1)</f>
        <v>=DISPIMG("ID_221F3031F76145CAAC3E3A09022B7740",1)</v>
      </c>
      <c r="N76" s="20" t="s">
        <v>116</v>
      </c>
      <c r="O76" s="21">
        <v>60</v>
      </c>
    </row>
    <row r="77" customHeight="1" spans="1:15">
      <c r="A77" s="12">
        <v>115</v>
      </c>
      <c r="B77" s="13" t="s">
        <v>127</v>
      </c>
      <c r="C77" s="28" t="s">
        <v>227</v>
      </c>
      <c r="D77" s="14" t="str">
        <f>VLOOKUP(C77,[1]Sheet1!$R:$R,1,0)</f>
        <v>050069</v>
      </c>
      <c r="E77" s="14" t="s">
        <v>184</v>
      </c>
      <c r="F77" s="13" t="s">
        <v>19</v>
      </c>
      <c r="G77" s="13" t="s">
        <v>61</v>
      </c>
      <c r="H77" s="15">
        <v>10</v>
      </c>
      <c r="I77" s="13" t="s">
        <v>39</v>
      </c>
      <c r="J77" s="20">
        <v>10</v>
      </c>
      <c r="K77" s="20">
        <f t="shared" si="1"/>
        <v>0</v>
      </c>
      <c r="L77" s="20">
        <v>10</v>
      </c>
      <c r="M77" s="12" t="str">
        <f>_xlfn.DISPIMG("ID_D35A6BA124294EA5802C60A88B6AF4FB",1)</f>
        <v>=DISPIMG("ID_D35A6BA124294EA5802C60A88B6AF4FB",1)</v>
      </c>
      <c r="N77" s="20" t="s">
        <v>116</v>
      </c>
      <c r="O77" s="21">
        <v>60</v>
      </c>
    </row>
    <row r="78" customHeight="1" spans="1:15">
      <c r="A78" s="12">
        <v>117</v>
      </c>
      <c r="B78" s="13" t="s">
        <v>127</v>
      </c>
      <c r="C78" s="28" t="s">
        <v>228</v>
      </c>
      <c r="D78" s="14" t="str">
        <f>VLOOKUP(C78,[1]Sheet1!$R:$R,1,0)</f>
        <v>050071</v>
      </c>
      <c r="E78" s="14" t="s">
        <v>220</v>
      </c>
      <c r="F78" s="13" t="s">
        <v>19</v>
      </c>
      <c r="G78" s="13" t="s">
        <v>61</v>
      </c>
      <c r="H78" s="15">
        <v>5</v>
      </c>
      <c r="I78" s="13" t="s">
        <v>39</v>
      </c>
      <c r="J78" s="20">
        <v>2</v>
      </c>
      <c r="K78" s="20">
        <f t="shared" si="1"/>
        <v>3</v>
      </c>
      <c r="L78" s="20">
        <v>5</v>
      </c>
      <c r="M78" s="20" t="str">
        <f>_xlfn.DISPIMG("ID_3072E1C7704545E888E7A730C83D7407",1)</f>
        <v>=DISPIMG("ID_3072E1C7704545E888E7A730C83D7407",1)</v>
      </c>
      <c r="N78" s="20" t="s">
        <v>116</v>
      </c>
      <c r="O78" s="21">
        <v>60</v>
      </c>
    </row>
    <row r="79" customHeight="1" spans="1:15">
      <c r="A79" s="12">
        <v>118</v>
      </c>
      <c r="B79" s="13" t="s">
        <v>127</v>
      </c>
      <c r="C79" s="28" t="s">
        <v>229</v>
      </c>
      <c r="D79" s="14" t="str">
        <f>VLOOKUP(C79,[1]Sheet1!$R:$R,1,0)</f>
        <v>050072</v>
      </c>
      <c r="E79" s="14" t="s">
        <v>230</v>
      </c>
      <c r="F79" s="13" t="s">
        <v>19</v>
      </c>
      <c r="G79" s="13" t="s">
        <v>61</v>
      </c>
      <c r="H79" s="15">
        <v>1</v>
      </c>
      <c r="I79" s="13" t="s">
        <v>58</v>
      </c>
      <c r="J79" s="20">
        <v>1</v>
      </c>
      <c r="K79" s="20">
        <f t="shared" si="1"/>
        <v>0</v>
      </c>
      <c r="L79" s="20">
        <v>1</v>
      </c>
      <c r="M79" s="12" t="str">
        <f>_xlfn.DISPIMG("ID_9B903368E8DA44E49AE687E987C518AB",1)</f>
        <v>=DISPIMG("ID_9B903368E8DA44E49AE687E987C518AB",1)</v>
      </c>
      <c r="N79" s="20" t="s">
        <v>116</v>
      </c>
      <c r="O79" s="21">
        <v>60</v>
      </c>
    </row>
    <row r="80" customHeight="1" spans="1:15">
      <c r="A80" s="16">
        <v>120</v>
      </c>
      <c r="B80" s="17" t="s">
        <v>127</v>
      </c>
      <c r="C80" s="29" t="s">
        <v>231</v>
      </c>
      <c r="D80" s="17" t="str">
        <f>VLOOKUP(C80,[1]Sheet1!$R:$R,1,0)</f>
        <v>050074</v>
      </c>
      <c r="E80" s="17" t="s">
        <v>232</v>
      </c>
      <c r="F80" s="13" t="s">
        <v>19</v>
      </c>
      <c r="G80" s="13" t="s">
        <v>61</v>
      </c>
      <c r="H80" s="15">
        <v>2</v>
      </c>
      <c r="I80" s="13" t="s">
        <v>233</v>
      </c>
      <c r="J80" s="20">
        <v>2</v>
      </c>
      <c r="K80" s="20">
        <f t="shared" si="1"/>
        <v>0</v>
      </c>
      <c r="L80" s="20">
        <v>2</v>
      </c>
      <c r="M80" s="12" t="str">
        <f>_xlfn.DISPIMG("ID_D09E5D502026408C92921EE501CBC2A1",1)</f>
        <v>=DISPIMG("ID_D09E5D502026408C92921EE501CBC2A1",1)</v>
      </c>
      <c r="N80" s="20" t="s">
        <v>234</v>
      </c>
      <c r="O80" s="21">
        <v>60</v>
      </c>
    </row>
    <row r="81" customHeight="1" spans="1:15">
      <c r="A81" s="12">
        <v>121</v>
      </c>
      <c r="B81" s="13" t="s">
        <v>127</v>
      </c>
      <c r="C81" s="28" t="s">
        <v>235</v>
      </c>
      <c r="D81" s="14" t="str">
        <f>VLOOKUP(C81,[1]Sheet1!$R:$R,1,0)</f>
        <v>050075</v>
      </c>
      <c r="E81" s="14" t="s">
        <v>224</v>
      </c>
      <c r="F81" s="13" t="s">
        <v>19</v>
      </c>
      <c r="G81" s="13" t="s">
        <v>61</v>
      </c>
      <c r="H81" s="15">
        <v>1</v>
      </c>
      <c r="I81" s="13" t="s">
        <v>236</v>
      </c>
      <c r="J81" s="20">
        <v>1</v>
      </c>
      <c r="K81" s="20">
        <f t="shared" si="1"/>
        <v>0</v>
      </c>
      <c r="L81" s="20">
        <v>1</v>
      </c>
      <c r="M81" s="12" t="str">
        <f>_xlfn.DISPIMG("ID_C8D94F2E877C4BBDA5CA4144D5A2293C",1)</f>
        <v>=DISPIMG("ID_C8D94F2E877C4BBDA5CA4144D5A2293C",1)</v>
      </c>
      <c r="N81" s="20" t="s">
        <v>116</v>
      </c>
      <c r="O81" s="21">
        <v>60</v>
      </c>
    </row>
    <row r="82" customHeight="1" spans="1:15">
      <c r="A82" s="16">
        <v>122</v>
      </c>
      <c r="B82" s="17" t="s">
        <v>127</v>
      </c>
      <c r="C82" s="29" t="s">
        <v>237</v>
      </c>
      <c r="D82" s="17" t="str">
        <f>VLOOKUP(C82,[1]Sheet1!$R:$R,1,0)</f>
        <v>050076</v>
      </c>
      <c r="E82" s="17" t="s">
        <v>238</v>
      </c>
      <c r="F82" s="13" t="s">
        <v>19</v>
      </c>
      <c r="G82" s="13" t="s">
        <v>61</v>
      </c>
      <c r="H82" s="15">
        <v>1</v>
      </c>
      <c r="I82" s="13" t="s">
        <v>236</v>
      </c>
      <c r="J82" s="20">
        <v>1</v>
      </c>
      <c r="K82" s="20">
        <f t="shared" si="1"/>
        <v>0</v>
      </c>
      <c r="L82" s="20">
        <v>1</v>
      </c>
      <c r="M82" s="12" t="str">
        <f>_xlfn.DISPIMG("ID_AF157F94D0F34818B96CE1E011171655",1)</f>
        <v>=DISPIMG("ID_AF157F94D0F34818B96CE1E011171655",1)</v>
      </c>
      <c r="N82" s="20" t="s">
        <v>26</v>
      </c>
      <c r="O82" s="21">
        <v>60</v>
      </c>
    </row>
    <row r="83" customHeight="1" spans="1:15">
      <c r="A83" s="12">
        <v>123</v>
      </c>
      <c r="B83" s="13" t="s">
        <v>127</v>
      </c>
      <c r="C83" s="28" t="s">
        <v>239</v>
      </c>
      <c r="D83" s="14" t="str">
        <f>VLOOKUP(C83,[1]Sheet1!$R:$R,1,0)</f>
        <v>050077</v>
      </c>
      <c r="E83" s="14" t="s">
        <v>240</v>
      </c>
      <c r="F83" s="13" t="s">
        <v>19</v>
      </c>
      <c r="G83" s="13" t="s">
        <v>61</v>
      </c>
      <c r="H83" s="15">
        <v>5</v>
      </c>
      <c r="I83" s="13" t="s">
        <v>236</v>
      </c>
      <c r="J83" s="20"/>
      <c r="K83" s="20">
        <f t="shared" si="1"/>
        <v>5</v>
      </c>
      <c r="L83" s="20">
        <v>5</v>
      </c>
      <c r="M83" s="12" t="str">
        <f>_xlfn.DISPIMG("ID_C8D94F2E877C4BBDA5CA4144D5A2293C",1)</f>
        <v>=DISPIMG("ID_C8D94F2E877C4BBDA5CA4144D5A2293C",1)</v>
      </c>
      <c r="N83" s="20" t="s">
        <v>116</v>
      </c>
      <c r="O83" s="21">
        <v>60</v>
      </c>
    </row>
    <row r="84" customHeight="1" spans="1:15">
      <c r="A84" s="12">
        <v>124</v>
      </c>
      <c r="B84" s="13" t="s">
        <v>127</v>
      </c>
      <c r="C84" s="28" t="s">
        <v>241</v>
      </c>
      <c r="D84" s="14" t="str">
        <f>VLOOKUP(C84,[1]Sheet1!$R:$R,1,0)</f>
        <v>050078</v>
      </c>
      <c r="E84" s="14" t="s">
        <v>242</v>
      </c>
      <c r="F84" s="13" t="s">
        <v>19</v>
      </c>
      <c r="G84" s="13" t="s">
        <v>61</v>
      </c>
      <c r="H84" s="15">
        <v>1</v>
      </c>
      <c r="I84" s="13" t="s">
        <v>236</v>
      </c>
      <c r="J84" s="20">
        <v>1</v>
      </c>
      <c r="K84" s="20">
        <f t="shared" si="1"/>
        <v>0</v>
      </c>
      <c r="L84" s="20">
        <v>1</v>
      </c>
      <c r="M84" s="12" t="str">
        <f>_xlfn.DISPIMG("ID_D35A6BA124294EA5802C60A88B6AF4FB",1)</f>
        <v>=DISPIMG("ID_D35A6BA124294EA5802C60A88B6AF4FB",1)</v>
      </c>
      <c r="N84" s="20" t="s">
        <v>116</v>
      </c>
      <c r="O84" s="21">
        <v>60</v>
      </c>
    </row>
    <row r="85" customHeight="1" spans="1:15">
      <c r="A85" s="12">
        <v>127</v>
      </c>
      <c r="B85" s="13" t="s">
        <v>127</v>
      </c>
      <c r="C85" s="28" t="s">
        <v>243</v>
      </c>
      <c r="D85" s="14" t="str">
        <f>VLOOKUP(C85,[1]Sheet1!$R:$R,1,0)</f>
        <v>050081</v>
      </c>
      <c r="E85" s="14" t="s">
        <v>244</v>
      </c>
      <c r="F85" s="13" t="s">
        <v>19</v>
      </c>
      <c r="G85" s="13" t="s">
        <v>20</v>
      </c>
      <c r="H85" s="15">
        <v>1</v>
      </c>
      <c r="I85" s="13" t="s">
        <v>245</v>
      </c>
      <c r="J85" s="20">
        <v>1</v>
      </c>
      <c r="K85" s="20">
        <f t="shared" si="1"/>
        <v>0</v>
      </c>
      <c r="L85" s="20" t="s">
        <v>199</v>
      </c>
      <c r="M85" s="12" t="str">
        <f>_xlfn.DISPIMG("ID_77F8761D37924DD5B9CF911E90D16115",1)</f>
        <v>=DISPIMG("ID_77F8761D37924DD5B9CF911E90D16115",1)</v>
      </c>
      <c r="N85" s="20" t="s">
        <v>116</v>
      </c>
      <c r="O85" s="21">
        <v>60</v>
      </c>
    </row>
    <row r="86" customHeight="1" spans="1:15">
      <c r="A86" s="12">
        <v>130</v>
      </c>
      <c r="B86" s="13" t="s">
        <v>127</v>
      </c>
      <c r="C86" s="28" t="s">
        <v>246</v>
      </c>
      <c r="D86" s="14" t="str">
        <f>VLOOKUP(C86,[1]Sheet1!$R:$R,1,0)</f>
        <v>050085</v>
      </c>
      <c r="E86" s="14" t="s">
        <v>244</v>
      </c>
      <c r="F86" s="13" t="s">
        <v>19</v>
      </c>
      <c r="G86" s="13" t="s">
        <v>20</v>
      </c>
      <c r="H86" s="15">
        <v>1</v>
      </c>
      <c r="I86" s="13" t="s">
        <v>247</v>
      </c>
      <c r="J86" s="20">
        <v>1</v>
      </c>
      <c r="K86" s="20">
        <f t="shared" si="1"/>
        <v>0</v>
      </c>
      <c r="L86" s="20">
        <v>1</v>
      </c>
      <c r="M86" s="12" t="str">
        <f>_xlfn.DISPIMG("ID_A5DAE3D962854445B2787FD51FF9846A",1)</f>
        <v>=DISPIMG("ID_A5DAE3D962854445B2787FD51FF9846A",1)</v>
      </c>
      <c r="N86" s="20" t="s">
        <v>116</v>
      </c>
      <c r="O86" s="21">
        <v>60</v>
      </c>
    </row>
    <row r="87" customHeight="1" spans="1:15">
      <c r="A87" s="12">
        <v>132</v>
      </c>
      <c r="B87" s="13" t="s">
        <v>127</v>
      </c>
      <c r="C87" s="28" t="s">
        <v>248</v>
      </c>
      <c r="D87" s="14" t="str">
        <f>VLOOKUP(C87,[1]Sheet1!$R:$R,1,0)</f>
        <v>050087</v>
      </c>
      <c r="E87" s="14" t="s">
        <v>249</v>
      </c>
      <c r="F87" s="13" t="s">
        <v>19</v>
      </c>
      <c r="G87" s="13" t="s">
        <v>20</v>
      </c>
      <c r="H87" s="15">
        <v>1</v>
      </c>
      <c r="I87" s="13" t="s">
        <v>250</v>
      </c>
      <c r="J87" s="20">
        <v>1</v>
      </c>
      <c r="K87" s="20">
        <f t="shared" si="1"/>
        <v>0</v>
      </c>
      <c r="L87" s="20">
        <v>1</v>
      </c>
      <c r="M87" s="12" t="str">
        <f>_xlfn.DISPIMG("ID_689E77236465428B89A3A585B68380A4",1)</f>
        <v>=DISPIMG("ID_689E77236465428B89A3A585B68380A4",1)</v>
      </c>
      <c r="N87" s="20" t="s">
        <v>116</v>
      </c>
      <c r="O87" s="21">
        <v>60</v>
      </c>
    </row>
    <row r="88" customHeight="1" spans="1:15">
      <c r="A88" s="12">
        <v>138</v>
      </c>
      <c r="B88" s="13" t="s">
        <v>127</v>
      </c>
      <c r="C88" s="28" t="s">
        <v>251</v>
      </c>
      <c r="D88" s="14" t="str">
        <f>VLOOKUP(C88,[1]Sheet1!$R:$R,1,0)</f>
        <v>050094</v>
      </c>
      <c r="E88" s="14" t="s">
        <v>155</v>
      </c>
      <c r="F88" s="13" t="s">
        <v>19</v>
      </c>
      <c r="G88" s="13" t="s">
        <v>61</v>
      </c>
      <c r="H88" s="15">
        <v>1</v>
      </c>
      <c r="I88" s="13" t="s">
        <v>252</v>
      </c>
      <c r="J88" s="20">
        <v>1</v>
      </c>
      <c r="K88" s="20">
        <f t="shared" si="1"/>
        <v>0</v>
      </c>
      <c r="L88" s="20">
        <v>1</v>
      </c>
      <c r="M88" s="12" t="str">
        <f>_xlfn.DISPIMG("ID_460F85AB6E5F46ACB6AF72509711B6A7",1)</f>
        <v>=DISPIMG("ID_460F85AB6E5F46ACB6AF72509711B6A7",1)</v>
      </c>
      <c r="N88" s="20" t="s">
        <v>116</v>
      </c>
      <c r="O88" s="21">
        <v>58</v>
      </c>
    </row>
    <row r="89" customHeight="1" spans="1:15">
      <c r="A89" s="12">
        <v>140</v>
      </c>
      <c r="B89" s="13" t="s">
        <v>127</v>
      </c>
      <c r="C89" s="28" t="s">
        <v>253</v>
      </c>
      <c r="D89" s="14" t="str">
        <f>VLOOKUP(C89,[1]Sheet1!$R:$R,1,0)</f>
        <v>050453</v>
      </c>
      <c r="E89" s="14" t="s">
        <v>155</v>
      </c>
      <c r="F89" s="13" t="s">
        <v>19</v>
      </c>
      <c r="G89" s="13" t="s">
        <v>20</v>
      </c>
      <c r="H89" s="15">
        <v>3</v>
      </c>
      <c r="I89" s="13" t="s">
        <v>254</v>
      </c>
      <c r="J89" s="20">
        <v>3</v>
      </c>
      <c r="K89" s="20">
        <f t="shared" si="1"/>
        <v>0</v>
      </c>
      <c r="L89" s="20">
        <v>3</v>
      </c>
      <c r="M89" s="12" t="str">
        <f>_xlfn.DISPIMG("ID_C8D94F2E877C4BBDA5CA4144D5A2293C",1)</f>
        <v>=DISPIMG("ID_C8D94F2E877C4BBDA5CA4144D5A2293C",1)</v>
      </c>
      <c r="N89" s="20" t="s">
        <v>116</v>
      </c>
      <c r="O89" s="21">
        <v>37</v>
      </c>
    </row>
    <row r="92" ht="190" customHeight="1"/>
  </sheetData>
  <autoFilter ref="A2:Q92">
    <extLst/>
  </autoFilter>
  <mergeCells count="1">
    <mergeCell ref="B1:N1"/>
  </mergeCells>
  <pageMargins left="0.708661417322835" right="0.708661417322835" top="0.748031496062992" bottom="0" header="0.31496062992126" footer="0.31496062992126"/>
  <pageSetup paperSize="9" scale="56" orientation="portrait" horizontalDpi="300" verticalDpi="300"/>
  <headerFooter/>
  <rowBreaks count="1" manualBreakCount="1">
    <brk id="40" max="9" man="1"/>
  </rowBreak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r r a y O f C h a r t U p d a t e I n f o F o r X m l S e r i a l i z e r   x m l n s : x s i = " h t t p : / / w w w . w 3 . o r g / 2 0 0 1 / X M L S c h e m a - i n s t a n c e "   x m l n s : x s d = " h t t p : / / w w w . w 3 . o r g / 2 0 0 1 / X M L S c h e m a " / > 
</file>

<file path=customXml/itemProps1.xml><?xml version="1.0" encoding="utf-8"?>
<ds:datastoreItem xmlns:ds="http://schemas.openxmlformats.org/officeDocument/2006/customXml" ds:itemID="{E4B8FBA9-D0F1-46FB-A564-F075931C888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兴数能源 (报废)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李小兵（Dylan）</cp:lastModifiedBy>
  <dcterms:created xsi:type="dcterms:W3CDTF">2022-03-14T20:47:00Z</dcterms:created>
  <cp:lastPrinted>2022-03-15T11:34:00Z</cp:lastPrinted>
  <dcterms:modified xsi:type="dcterms:W3CDTF">2024-07-19T06:59:04Z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  <property fmtid="{D5CDD505-2E9C-101B-9397-08002B2CF9AE}" pid="4" name="ChartUpdateInfoXmlPartId">
    <vt:lpwstr>{E4B8FBA9-D0F1-46FB-A564-F075931C8888}</vt:lpwstr>
  </property>
  <property fmtid="{D5CDD505-2E9C-101B-9397-08002B2CF9AE}" pid="5" name="ICV">
    <vt:lpwstr>F7962BBEAF3A4BC8B3F4F8E5E79042EC_13</vt:lpwstr>
  </property>
  <property fmtid="{D5CDD505-2E9C-101B-9397-08002B2CF9AE}" pid="6" name="KSOProductBuildVer">
    <vt:lpwstr>2052-12.1.0.17147</vt:lpwstr>
  </property>
</Properties>
</file>